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W:\030_工事等発注\030_16★内規等\S_週休2日試行工事\07_ホームページ\"/>
    </mc:Choice>
  </mc:AlternateContent>
  <xr:revisionPtr revIDLastSave="0" documentId="8_{7B282C5D-6533-4B0E-9918-D93775BE479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ｶﾚﾝﾀﾞｰ" sheetId="3" r:id="rId17"/>
  </sheets>
  <definedNames>
    <definedName name="BOX表示">[0]!BOX表示</definedName>
    <definedName name="_xlnm.Print_Area" localSheetId="16">ｶﾚﾝﾀﾞｰ!$B$3</definedName>
    <definedName name="_xlnm.Print_Area" localSheetId="0">はじめにお読みください!$B$1:$L$40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>#REF!</definedName>
    <definedName name="範囲" localSheetId="2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19" l="1"/>
  <c r="AO13" i="19"/>
  <c r="AO9" i="19"/>
  <c r="AO57" i="19"/>
  <c r="AO53" i="19"/>
  <c r="AO49" i="19"/>
  <c r="AO45" i="19"/>
  <c r="AO41" i="19"/>
  <c r="AO37" i="19"/>
  <c r="AO33" i="19"/>
  <c r="AO29" i="19"/>
  <c r="AO25" i="19"/>
  <c r="AO21" i="19"/>
  <c r="AN13" i="19" l="1"/>
  <c r="AQ13" i="19" s="1"/>
  <c r="B46" i="19" l="1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Q44" i="19" s="1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Q35" i="19" s="1"/>
  <c r="AN33" i="19"/>
  <c r="AP32" i="19"/>
  <c r="AQ32" i="19" s="1"/>
  <c r="AN32" i="19"/>
  <c r="AP31" i="19"/>
  <c r="AN31" i="19"/>
  <c r="AN29" i="19"/>
  <c r="AP28" i="19"/>
  <c r="AN28" i="19"/>
  <c r="AQ28" i="19" s="1"/>
  <c r="AP27" i="19"/>
  <c r="AN27" i="19"/>
  <c r="AN25" i="19"/>
  <c r="AP24" i="19"/>
  <c r="AN24" i="19"/>
  <c r="AP23" i="19"/>
  <c r="AN23" i="19"/>
  <c r="AN21" i="19"/>
  <c r="AP20" i="19"/>
  <c r="AN20" i="19"/>
  <c r="AQ20" i="19" s="1"/>
  <c r="AP19" i="19"/>
  <c r="AN19" i="19"/>
  <c r="AQ19" i="19" s="1"/>
  <c r="AN17" i="19"/>
  <c r="AP16" i="19"/>
  <c r="AN16" i="19"/>
  <c r="AP15" i="19"/>
  <c r="AQ15" i="19" s="1"/>
  <c r="AN15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27" i="19" l="1"/>
  <c r="AP60" i="19"/>
  <c r="AQ40" i="19"/>
  <c r="AQ7" i="19"/>
  <c r="AQ11" i="19"/>
  <c r="AQ51" i="19"/>
  <c r="AN59" i="19"/>
  <c r="AN60" i="19"/>
  <c r="AQ8" i="19"/>
  <c r="AQ12" i="19"/>
  <c r="AQ16" i="19"/>
  <c r="AQ23" i="19"/>
  <c r="AQ24" i="19"/>
  <c r="AQ60" i="19" s="1"/>
  <c r="AQ31" i="19"/>
  <c r="AQ36" i="19"/>
  <c r="AQ39" i="19"/>
  <c r="AQ47" i="19"/>
  <c r="AQ48" i="19"/>
  <c r="AQ55" i="19"/>
  <c r="AQ56" i="19"/>
  <c r="AP59" i="19"/>
  <c r="AQ59" i="19" l="1"/>
  <c r="U61" i="19" s="1"/>
  <c r="AC61" i="19" s="1"/>
  <c r="U64" i="19"/>
  <c r="U65" i="19"/>
  <c r="X65" i="19" l="1"/>
  <c r="AC65" i="19"/>
  <c r="U60" i="19"/>
  <c r="X61" i="19"/>
  <c r="P17" i="13" l="1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54" i="19" l="1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J46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<sst xmlns="http://schemas.openxmlformats.org/spreadsheetml/2006/main" count="6268" uniqueCount="134">
  <si>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</si>
  <si>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</si>
  <si>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</si>
  <si>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</si>
  <si>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</si>
  <si>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</si>
  <si>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</si>
  <si>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</si>
  <si>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</si>
  <si>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</si>
  <si>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</si>
  <si>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</si>
  <si>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</si>
  <si>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</si>
  <si>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</si>
  <si>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</si>
  <si>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</si>
  <si>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</si>
  <si>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</si>
  <si>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</si>
  <si>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</si>
  <si>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</si>
  <si>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</si>
  <si>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</si>
  <si>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</si>
  <si>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</si>
  <si>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</si>
  <si>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</si>
  <si>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</si>
  <si>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</si>
  <si>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</si>
  <si>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</si>
  <si>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</si>
  <si>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</si>
  <si>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</si>
  <si>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</si>
  <si>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</si>
  <si>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</si>
  <si>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</si>
  <si>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</si>
  <si>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</si>
  <si>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</si>
  <si>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</si>
  <si>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</si>
  <si>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</si>
  <si>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</si>
  <si>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</si>
  <si>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</si>
  <si>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</si>
  <si>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</si>
  <si>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</si>
  <si>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</si>
  <si>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</si>
  <si>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</si>
  <si>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</si>
  <si>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</si>
  <si>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</si>
  <si>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</si>
  <si>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</si>
  <si>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</si>
  <si>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</si>
  <si>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</si>
  <si>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</si>
  <si>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</si>
  <si>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</si>
  <si>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</si>
  <si>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</si>
  <si>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</si>
  <si>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</si>
  <si>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</si>
  <si>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</si>
  <si>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</si>
  <si>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</si>
  <si>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</si>
  <si>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</si>
  <si>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</si>
  <si>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</si>
  <si>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</si>
  <si>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</si>
  <si>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</si>
  <si>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</si>
  <si>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</si>
  <si>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</si>
  <si>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</si>
  <si>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</si>
  <si>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</si>
  <si>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</si>
  <si>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</si>
  <si>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</si>
  <si>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</si>
  <si>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</si>
  <si>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</si>
  <si>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</si>
  <si>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</si>
  <si>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</si>
  <si>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</si>
  <si>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</si>
  <si>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</si>
  <si>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</si>
  <si>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</si>
  <si>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</si>
  <si>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</si>
  <si>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</si>
  <si>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</si>
  <si>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</si>
  <si>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</si>
  <si>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</si>
  <si>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</si>
  <si>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</si>
  <si>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</si>
  <si>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</si>
  <si>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</si>
  <si>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</si>
  <si>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</si>
  <si>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</si>
  <si>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</si>
  <si>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</si>
  <si>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</si>
  <si>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</si>
  <si>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</si>
  <si>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</si>
  <si>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</si>
  <si>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</si>
  <si>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</si>
  <si>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</si>
  <si>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</si>
  <si>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</si>
  <si>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</si>
  <si>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</si>
  <si>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現場閉所率を確認し、４週８休に満たない場合は当該補正分を減額する設計変更となる。</t>
    <rPh sb="0" eb="2">
      <t>ゲンバ</t>
    </rPh>
    <rPh sb="2" eb="4">
      <t>ヘイショ</t>
    </rPh>
    <rPh sb="4" eb="5">
      <t>リツ</t>
    </rPh>
    <rPh sb="6" eb="8">
      <t>カクニン</t>
    </rPh>
    <rPh sb="11" eb="12">
      <t>シュウ</t>
    </rPh>
    <rPh sb="13" eb="14">
      <t>キュウ</t>
    </rPh>
    <rPh sb="15" eb="16">
      <t>ミ</t>
    </rPh>
    <rPh sb="19" eb="21">
      <t>バアイ</t>
    </rPh>
    <rPh sb="22" eb="24">
      <t>トウガイ</t>
    </rPh>
    <rPh sb="24" eb="26">
      <t>ホセイ</t>
    </rPh>
    <rPh sb="26" eb="27">
      <t>ブン</t>
    </rPh>
    <rPh sb="28" eb="30">
      <t>ゲンガク</t>
    </rPh>
    <rPh sb="32" eb="34">
      <t>セッケイ</t>
    </rPh>
    <rPh sb="34" eb="36">
      <t>ヘンコウ</t>
    </rPh>
    <phoneticPr fontId="2"/>
  </si>
  <si>
    <t>その他</t>
    <rPh sb="2" eb="3">
      <t>タ</t>
    </rPh>
    <phoneticPr fontId="2"/>
  </si>
  <si>
    <t>一時中止</t>
    <rPh sb="0" eb="2">
      <t>イチジ</t>
    </rPh>
    <rPh sb="2" eb="4">
      <t>チュウシ</t>
    </rPh>
    <phoneticPr fontId="2"/>
  </si>
  <si>
    <t>管理作業</t>
    <rPh sb="0" eb="2">
      <t>カンリ</t>
    </rPh>
    <rPh sb="2" eb="4">
      <t>サギョウ</t>
    </rPh>
    <phoneticPr fontId="2"/>
  </si>
  <si>
    <t>市道宮前３９号線舗装道新設工事</t>
    <rPh sb="0" eb="2">
      <t>シドウ</t>
    </rPh>
    <rPh sb="2" eb="4">
      <t>ミヤマエ</t>
    </rPh>
    <rPh sb="6" eb="8">
      <t>ゴウセン</t>
    </rPh>
    <rPh sb="8" eb="10">
      <t>ホソウ</t>
    </rPh>
    <rPh sb="10" eb="11">
      <t>ドウ</t>
    </rPh>
    <rPh sb="11" eb="13">
      <t>シンセツ</t>
    </rPh>
    <rPh sb="13" eb="15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</si>
</sst>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31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3" xfId="0" applyFont="1" applyFill="1" applyBorder="1">
      <alignment vertical="center"/>
    </xf>
    <xf numFmtId="0" fontId="27" fillId="3" borderId="64" xfId="0" applyFont="1" applyFill="1" applyBorder="1">
      <alignment vertical="center"/>
    </xf>
    <xf numFmtId="0" fontId="27" fillId="3" borderId="65" xfId="0" applyFont="1" applyFill="1" applyBorder="1" applyAlignment="1">
      <alignment horizontal="left" vertical="center" indent="1"/>
    </xf>
    <xf numFmtId="0" fontId="27" fillId="3" borderId="66" xfId="0" applyFont="1" applyFill="1" applyBorder="1">
      <alignment vertical="center"/>
    </xf>
    <xf numFmtId="0" fontId="27" fillId="3" borderId="65" xfId="0" applyFont="1" applyFill="1" applyBorder="1">
      <alignment vertical="center"/>
    </xf>
    <xf numFmtId="0" fontId="27" fillId="3" borderId="67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62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2" borderId="46" xfId="0" applyFill="1" applyBorder="1" applyProtection="1">
      <alignment vertical="center"/>
    </xf>
    <xf numFmtId="0" fontId="0" fillId="0" borderId="70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72" xfId="0" applyBorder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73" xfId="0" applyBorder="1" applyProtection="1">
      <alignment vertical="center"/>
    </xf>
    <xf numFmtId="0" fontId="0" fillId="0" borderId="35" xfId="0" applyBorder="1" applyProtection="1">
      <alignment vertical="center"/>
    </xf>
    <xf numFmtId="0" fontId="3" fillId="0" borderId="71" xfId="0" applyFont="1" applyBorder="1" applyProtection="1">
      <alignment vertical="center"/>
    </xf>
    <xf numFmtId="0" fontId="3" fillId="0" borderId="72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4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0" xfId="0" applyFill="1" applyBorder="1" applyProtection="1">
      <alignment vertical="center"/>
    </xf>
    <xf numFmtId="0" fontId="0" fillId="2" borderId="71" xfId="0" applyFill="1" applyBorder="1" applyProtection="1">
      <alignment vertical="center"/>
    </xf>
    <xf numFmtId="0" fontId="0" fillId="2" borderId="72" xfId="0" applyFill="1" applyBorder="1" applyProtection="1">
      <alignment vertical="center"/>
    </xf>
    <xf numFmtId="0" fontId="0" fillId="2" borderId="31" xfId="0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70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8" xfId="0" applyBorder="1" applyProtection="1">
      <alignment vertical="center"/>
    </xf>
    <xf numFmtId="0" fontId="3" fillId="0" borderId="47" xfId="0" applyFont="1" applyBorder="1" applyProtection="1">
      <alignment vertical="center"/>
    </xf>
    <xf numFmtId="0" fontId="28" fillId="0" borderId="0" xfId="0" applyFont="1" applyAlignment="1" applyProtection="1">
      <alignment horizontal="left" vertical="center"/>
    </xf>
    <xf numFmtId="179" fontId="0" fillId="0" borderId="51" xfId="0" applyNumberForma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17" fillId="0" borderId="71" xfId="0" applyFont="1" applyBorder="1" applyProtection="1">
      <alignment vertical="center"/>
    </xf>
    <xf numFmtId="0" fontId="17" fillId="0" borderId="72" xfId="0" applyFont="1" applyBorder="1" applyProtection="1">
      <alignment vertical="center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1" fillId="0" borderId="70" xfId="0" applyFont="1" applyBorder="1" applyProtection="1">
      <alignment vertical="center"/>
    </xf>
    <xf numFmtId="0" fontId="17" fillId="0" borderId="58" xfId="0" applyFont="1" applyBorder="1" applyAlignment="1" applyProtection="1">
      <alignment horizontal="center" vertical="center" shrinkToFit="1"/>
      <protection locked="0"/>
    </xf>
    <xf numFmtId="0" fontId="17" fillId="0" borderId="70" xfId="0" applyFont="1" applyBorder="1" applyAlignment="1" applyProtection="1">
      <alignment horizontal="center" vertical="center" shrinkToFit="1"/>
      <protection locked="0"/>
    </xf>
    <xf numFmtId="0" fontId="17" fillId="0" borderId="59" xfId="0" applyFont="1" applyBorder="1" applyAlignment="1" applyProtection="1">
      <alignment horizontal="center" vertical="center" shrinkToFit="1"/>
      <protection locked="0"/>
    </xf>
    <xf numFmtId="0" fontId="17" fillId="0" borderId="60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80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58" xfId="0" applyFont="1" applyBorder="1" applyAlignment="1" applyProtection="1">
      <alignment horizontal="center" vertical="center" shrinkToFit="1"/>
      <protection locked="0"/>
    </xf>
    <xf numFmtId="0" fontId="26" fillId="0" borderId="70" xfId="0" applyFont="1" applyBorder="1" applyAlignment="1" applyProtection="1">
      <alignment horizontal="center" vertical="center" shrinkToFit="1"/>
      <protection locked="0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26" fillId="2" borderId="31" xfId="0" applyFont="1" applyFill="1" applyBorder="1" applyAlignment="1" applyProtection="1">
      <alignment horizontal="center" vertical="center"/>
    </xf>
    <xf numFmtId="0" fontId="26" fillId="2" borderId="42" xfId="0" applyFont="1" applyFill="1" applyBorder="1" applyAlignment="1" applyProtection="1">
      <alignment horizontal="center" vertical="center"/>
    </xf>
    <xf numFmtId="0" fontId="26" fillId="2" borderId="43" xfId="0" applyFont="1" applyFill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26" fillId="2" borderId="35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1" fillId="0" borderId="83" xfId="0" applyFont="1" applyBorder="1" applyProtection="1">
      <alignment vertical="center"/>
    </xf>
    <xf numFmtId="0" fontId="17" fillId="0" borderId="84" xfId="0" applyFont="1" applyBorder="1" applyProtection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48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37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7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46"/>
  <sheetViews>
    <sheetView showGridLines="0" showZeros="0" tabSelected="1" view="pageBreakPreview" zoomScaleNormal="100" zoomScaleSheetLayoutView="100" workbookViewId="0">
      <selection activeCell="C38" sqref="C38"/>
    </sheetView>
  </sheetViews>
  <sheetFormatPr defaultRowHeight="13.5" x14ac:dyDescent="0.15"/>
  <cols>
    <col min="1" max="1" width="2.875" customWidth="1"/>
    <col min="2" max="2" width="7.5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13.6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5" t="s">
        <v>124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4" t="s">
        <v>119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2:22" ht="16.5" customHeight="1" x14ac:dyDescent="0.15">
      <c r="B3" s="158" t="s">
        <v>120</v>
      </c>
      <c r="C3" s="154"/>
      <c r="D3" s="154"/>
      <c r="E3" s="154"/>
      <c r="F3" s="154"/>
      <c r="G3" s="154"/>
      <c r="H3" s="154"/>
      <c r="I3" s="154"/>
      <c r="J3" s="154"/>
      <c r="K3" s="154"/>
      <c r="L3" s="159"/>
    </row>
    <row r="4" spans="2:22" ht="16.5" customHeight="1" x14ac:dyDescent="0.15">
      <c r="B4" s="158" t="s">
        <v>117</v>
      </c>
      <c r="C4" s="154"/>
      <c r="D4" s="154"/>
      <c r="E4" s="154"/>
      <c r="F4" s="154"/>
      <c r="G4" s="154"/>
      <c r="H4" s="154"/>
      <c r="I4" s="154"/>
      <c r="J4" s="154"/>
      <c r="K4" s="154"/>
      <c r="L4" s="159"/>
    </row>
    <row r="5" spans="2:22" ht="16.5" customHeight="1" x14ac:dyDescent="0.15">
      <c r="B5" s="160" t="s">
        <v>118</v>
      </c>
      <c r="C5" s="154"/>
      <c r="D5" s="154"/>
      <c r="E5" s="154"/>
      <c r="F5" s="154"/>
      <c r="G5" s="154"/>
      <c r="H5" s="154"/>
      <c r="I5" s="154"/>
      <c r="J5" s="154"/>
      <c r="K5" s="154"/>
      <c r="L5" s="159"/>
    </row>
    <row r="6" spans="2:22" ht="16.5" customHeight="1" x14ac:dyDescent="0.15">
      <c r="B6" s="158" t="s">
        <v>121</v>
      </c>
      <c r="C6" s="154"/>
      <c r="D6" s="154"/>
      <c r="E6" s="154"/>
      <c r="F6" s="154"/>
      <c r="G6" s="154"/>
      <c r="H6" s="154"/>
      <c r="I6" s="154"/>
      <c r="J6" s="154"/>
      <c r="K6" s="154"/>
      <c r="L6" s="159"/>
    </row>
    <row r="7" spans="2:22" ht="16.5" customHeight="1" x14ac:dyDescent="0.15">
      <c r="B7" s="160" t="s">
        <v>122</v>
      </c>
      <c r="C7" s="154"/>
      <c r="D7" s="154"/>
      <c r="E7" s="154"/>
      <c r="F7" s="154"/>
      <c r="G7" s="154"/>
      <c r="H7" s="154"/>
      <c r="I7" s="154"/>
      <c r="J7" s="154"/>
      <c r="K7" s="154"/>
      <c r="L7" s="159"/>
    </row>
    <row r="8" spans="2:22" ht="16.5" customHeight="1" x14ac:dyDescent="0.15">
      <c r="B8" s="158" t="s">
        <v>123</v>
      </c>
      <c r="C8" s="154"/>
      <c r="D8" s="154"/>
      <c r="E8" s="154"/>
      <c r="F8" s="154"/>
      <c r="G8" s="154"/>
      <c r="H8" s="154"/>
      <c r="I8" s="154"/>
      <c r="J8" s="154"/>
      <c r="K8" s="154"/>
      <c r="L8" s="159"/>
    </row>
    <row r="9" spans="2:22" ht="16.5" customHeight="1" x14ac:dyDescent="0.15">
      <c r="B9" s="160" t="s">
        <v>125</v>
      </c>
      <c r="C9" s="154"/>
      <c r="D9" s="154"/>
      <c r="E9" s="154"/>
      <c r="F9" s="154"/>
      <c r="G9" s="154"/>
      <c r="H9" s="154"/>
      <c r="I9" s="154"/>
      <c r="J9" s="154"/>
      <c r="K9" s="154"/>
      <c r="L9" s="159"/>
    </row>
    <row r="10" spans="2:22" ht="16.5" customHeight="1" thickBot="1" x14ac:dyDescent="0.2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100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109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102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104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115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/>
      <c r="C25" s="72"/>
      <c r="D25" s="72"/>
      <c r="E25" s="72"/>
      <c r="F25" s="72"/>
      <c r="G25" s="72"/>
      <c r="H25" s="72"/>
      <c r="I25" s="72"/>
      <c r="J25" s="72"/>
      <c r="K25" s="149"/>
      <c r="L25" s="150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1"/>
    </row>
    <row r="27" spans="2:22" ht="16.5" customHeight="1" x14ac:dyDescent="0.15">
      <c r="B27" s="75" t="s">
        <v>110</v>
      </c>
      <c r="C27" s="74"/>
      <c r="D27" s="74"/>
      <c r="E27" s="74"/>
      <c r="F27" s="74"/>
      <c r="G27" s="74"/>
      <c r="H27" s="74"/>
      <c r="I27" s="74"/>
      <c r="J27" s="74"/>
      <c r="K27" s="82"/>
      <c r="L27" s="151"/>
    </row>
    <row r="28" spans="2:22" ht="16.5" customHeight="1" x14ac:dyDescent="0.15">
      <c r="B28" s="75" t="s">
        <v>106</v>
      </c>
      <c r="C28" s="74"/>
      <c r="D28" s="74"/>
      <c r="E28" s="74"/>
      <c r="F28" s="74"/>
      <c r="G28" s="74"/>
      <c r="H28" s="74"/>
      <c r="I28" s="74"/>
      <c r="J28" s="74"/>
      <c r="K28" s="82"/>
      <c r="L28" s="151"/>
    </row>
    <row r="29" spans="2:22" ht="16.5" customHeight="1" x14ac:dyDescent="0.15">
      <c r="B29" s="76" t="s">
        <v>84</v>
      </c>
      <c r="C29" s="74" t="s">
        <v>107</v>
      </c>
      <c r="D29" s="74"/>
      <c r="E29" s="74"/>
      <c r="F29" s="74"/>
      <c r="G29" s="74"/>
      <c r="H29" s="74"/>
      <c r="I29" s="74"/>
      <c r="J29" s="74"/>
      <c r="K29" s="82"/>
      <c r="L29" s="151"/>
    </row>
    <row r="30" spans="2:22" ht="16.5" customHeight="1" x14ac:dyDescent="0.15">
      <c r="B30" s="75" t="s">
        <v>85</v>
      </c>
      <c r="C30" s="74" t="s">
        <v>108</v>
      </c>
      <c r="D30" s="74"/>
      <c r="E30" s="74"/>
      <c r="F30" s="74"/>
      <c r="G30" s="74"/>
      <c r="H30" s="74"/>
      <c r="I30" s="74"/>
      <c r="J30" s="74"/>
      <c r="K30" s="82"/>
      <c r="L30" s="151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1"/>
    </row>
    <row r="32" spans="2:22" ht="16.5" customHeight="1" x14ac:dyDescent="0.15">
      <c r="B32" s="75"/>
      <c r="C32" s="74"/>
      <c r="D32" s="74"/>
      <c r="E32" s="74"/>
      <c r="F32" s="74"/>
      <c r="G32" s="74"/>
      <c r="H32" s="74"/>
      <c r="I32" s="74"/>
      <c r="J32" s="74"/>
      <c r="K32" s="82"/>
      <c r="L32" s="151"/>
    </row>
    <row r="33" spans="2:13" ht="16.5" customHeight="1" x14ac:dyDescent="0.15">
      <c r="B33" s="75" t="s">
        <v>111</v>
      </c>
      <c r="C33" s="74"/>
      <c r="D33" s="74"/>
      <c r="E33" s="74"/>
      <c r="F33" s="74"/>
      <c r="G33" s="74"/>
      <c r="H33" s="74"/>
      <c r="I33" s="74"/>
      <c r="J33" s="74"/>
      <c r="K33" s="82"/>
      <c r="L33" s="151"/>
    </row>
    <row r="34" spans="2:13" ht="16.5" customHeight="1" x14ac:dyDescent="0.15">
      <c r="B34" s="75" t="s">
        <v>112</v>
      </c>
      <c r="C34" s="74"/>
      <c r="D34" s="74"/>
      <c r="E34" s="74"/>
      <c r="F34" s="74"/>
      <c r="G34" s="74"/>
      <c r="H34" s="74"/>
      <c r="I34" s="74"/>
      <c r="J34" s="74"/>
      <c r="K34" s="82"/>
      <c r="L34" s="151"/>
    </row>
    <row r="35" spans="2:13" ht="16.5" customHeight="1" x14ac:dyDescent="0.15">
      <c r="B35" s="76" t="s">
        <v>12</v>
      </c>
      <c r="C35" s="74" t="s">
        <v>114</v>
      </c>
      <c r="D35" s="74"/>
      <c r="E35" s="74"/>
      <c r="F35" s="74"/>
      <c r="G35" s="74"/>
      <c r="H35" s="74"/>
      <c r="I35" s="74"/>
      <c r="J35" s="74"/>
      <c r="K35" s="82"/>
      <c r="L35" s="151"/>
    </row>
    <row r="36" spans="2:13" ht="16.5" customHeight="1" x14ac:dyDescent="0.15">
      <c r="B36" s="76" t="s">
        <v>86</v>
      </c>
      <c r="C36" s="74" t="s">
        <v>116</v>
      </c>
      <c r="D36" s="74"/>
      <c r="E36" s="74"/>
      <c r="F36" s="74"/>
      <c r="G36" s="74"/>
      <c r="H36" s="74"/>
      <c r="I36" s="74"/>
      <c r="J36" s="74"/>
      <c r="K36" s="82"/>
      <c r="L36" s="151"/>
    </row>
    <row r="37" spans="2:13" ht="16.5" customHeight="1" x14ac:dyDescent="0.15">
      <c r="B37" s="76" t="s">
        <v>113</v>
      </c>
      <c r="C37" s="74" t="s">
        <v>129</v>
      </c>
      <c r="D37" s="74"/>
      <c r="E37" s="74"/>
      <c r="F37" s="74"/>
      <c r="G37" s="74"/>
      <c r="H37" s="74"/>
      <c r="I37" s="74"/>
      <c r="J37" s="74"/>
      <c r="K37" s="82"/>
      <c r="L37" s="151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2"/>
      <c r="L38" s="153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39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42979</v>
      </c>
      <c r="N16" s="29" t="str">
        <f>D16</f>
        <v>金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7"/>
      <c r="F22" s="33" t="s">
        <v>43</v>
      </c>
      <c r="G22" s="29"/>
      <c r="H22" s="303"/>
      <c r="I22" s="304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6">
        <f t="shared" si="0"/>
        <v>0</v>
      </c>
      <c r="P22" s="30" t="str">
        <f t="shared" si="0"/>
        <v>休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7"/>
      <c r="F39" s="33" t="s">
        <v>43</v>
      </c>
      <c r="G39" s="12"/>
      <c r="H39" s="303"/>
      <c r="I39" s="304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6">
        <f t="shared" si="1"/>
        <v>0</v>
      </c>
      <c r="P39" s="30" t="str">
        <f t="shared" si="2"/>
        <v>休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7"/>
      <c r="F56" s="33" t="s">
        <v>43</v>
      </c>
      <c r="G56" s="29"/>
      <c r="H56" s="303"/>
      <c r="I56" s="304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6">
        <f>E56</f>
        <v>0</v>
      </c>
      <c r="P56" s="30" t="str">
        <f t="shared" ref="P56:P66" si="4">F56</f>
        <v>休</v>
      </c>
      <c r="Q56" s="34"/>
      <c r="R56" s="292"/>
      <c r="S56" s="293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7"/>
      <c r="F57" s="33" t="s">
        <v>43</v>
      </c>
      <c r="G57" s="29"/>
      <c r="H57" s="303"/>
      <c r="I57" s="304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6">
        <f t="shared" si="3"/>
        <v>0</v>
      </c>
      <c r="P57" s="30" t="str">
        <f t="shared" si="4"/>
        <v>休</v>
      </c>
      <c r="Q57" s="34"/>
      <c r="R57" s="292"/>
      <c r="S57" s="293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7"/>
      <c r="F63" s="33" t="s">
        <v>43</v>
      </c>
      <c r="G63" s="29"/>
      <c r="H63" s="303"/>
      <c r="I63" s="304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6">
        <f t="shared" si="3"/>
        <v>0</v>
      </c>
      <c r="P63" s="30" t="str">
        <f t="shared" si="4"/>
        <v>休</v>
      </c>
      <c r="Q63" s="34"/>
      <c r="R63" s="292"/>
      <c r="S63" s="293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7"/>
      <c r="F64" s="33" t="s">
        <v>43</v>
      </c>
      <c r="G64" s="29"/>
      <c r="H64" s="303"/>
      <c r="I64" s="304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6">
        <f t="shared" si="3"/>
        <v>0</v>
      </c>
      <c r="P64" s="30" t="str">
        <f t="shared" si="4"/>
        <v>休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7"/>
      <c r="F16" s="33" t="s">
        <v>11</v>
      </c>
      <c r="G16" s="29"/>
      <c r="H16" s="303"/>
      <c r="I16" s="304"/>
      <c r="J16" s="30"/>
      <c r="K16" s="29"/>
      <c r="L16" s="48"/>
      <c r="M16" s="13">
        <f>C16</f>
        <v>43009</v>
      </c>
      <c r="N16" s="29" t="str">
        <f>D16</f>
        <v>日</v>
      </c>
      <c r="O16" s="66">
        <f>E16</f>
        <v>0</v>
      </c>
      <c r="P16" s="30" t="str">
        <f>F16</f>
        <v>■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7"/>
      <c r="F20" s="33" t="s">
        <v>43</v>
      </c>
      <c r="G20" s="29"/>
      <c r="H20" s="303"/>
      <c r="I20" s="304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6">
        <f t="shared" si="0"/>
        <v>0</v>
      </c>
      <c r="P20" s="30" t="str">
        <f t="shared" si="0"/>
        <v>休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7"/>
      <c r="F21" s="33" t="s">
        <v>43</v>
      </c>
      <c r="G21" s="29"/>
      <c r="H21" s="303"/>
      <c r="I21" s="304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6">
        <f t="shared" si="0"/>
        <v>0</v>
      </c>
      <c r="P21" s="30" t="str">
        <f t="shared" si="0"/>
        <v>休</v>
      </c>
      <c r="Q21" s="34"/>
      <c r="R21" s="292"/>
      <c r="S21" s="293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7"/>
      <c r="F37" s="33" t="s">
        <v>43</v>
      </c>
      <c r="G37" s="29"/>
      <c r="H37" s="303"/>
      <c r="I37" s="304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6">
        <f t="shared" si="1"/>
        <v>0</v>
      </c>
      <c r="P37" s="30" t="str">
        <f t="shared" si="2"/>
        <v>休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7"/>
      <c r="F38" s="33" t="s">
        <v>43</v>
      </c>
      <c r="G38" s="12"/>
      <c r="H38" s="303"/>
      <c r="I38" s="304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6">
        <f t="shared" si="1"/>
        <v>0</v>
      </c>
      <c r="P38" s="30" t="str">
        <f t="shared" si="2"/>
        <v>休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7"/>
      <c r="F44" s="33" t="s">
        <v>43</v>
      </c>
      <c r="G44" s="29"/>
      <c r="H44" s="303"/>
      <c r="I44" s="304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6">
        <f t="shared" si="1"/>
        <v>0</v>
      </c>
      <c r="P44" s="30" t="str">
        <f t="shared" si="2"/>
        <v>休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7"/>
      <c r="F45" s="33" t="s">
        <v>43</v>
      </c>
      <c r="G45" s="29"/>
      <c r="H45" s="303"/>
      <c r="I45" s="304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6">
        <f t="shared" si="1"/>
        <v>0</v>
      </c>
      <c r="P45" s="30" t="str">
        <f t="shared" si="2"/>
        <v>休</v>
      </c>
      <c r="Q45" s="34"/>
      <c r="R45" s="292"/>
      <c r="S45" s="293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7"/>
      <c r="F61" s="33" t="s">
        <v>43</v>
      </c>
      <c r="G61" s="29"/>
      <c r="H61" s="303"/>
      <c r="I61" s="304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6">
        <f t="shared" si="3"/>
        <v>0</v>
      </c>
      <c r="P61" s="30" t="str">
        <f t="shared" si="4"/>
        <v>休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7"/>
      <c r="F62" s="33" t="s">
        <v>43</v>
      </c>
      <c r="G62" s="29"/>
      <c r="H62" s="303"/>
      <c r="I62" s="304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6">
        <f t="shared" si="3"/>
        <v>0</v>
      </c>
      <c r="P62" s="30" t="str">
        <f t="shared" si="4"/>
        <v>休</v>
      </c>
      <c r="Q62" s="34"/>
      <c r="R62" s="292"/>
      <c r="S62" s="293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7"/>
      <c r="F66" s="33" t="s">
        <v>11</v>
      </c>
      <c r="G66" s="29"/>
      <c r="H66" s="303"/>
      <c r="I66" s="304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6">
        <f t="shared" si="3"/>
        <v>0</v>
      </c>
      <c r="P66" s="30" t="str">
        <f t="shared" si="4"/>
        <v>■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7"/>
      <c r="F16" s="33" t="s">
        <v>11</v>
      </c>
      <c r="G16" s="29"/>
      <c r="H16" s="303"/>
      <c r="I16" s="304"/>
      <c r="J16" s="30"/>
      <c r="K16" s="29"/>
      <c r="L16" s="48"/>
      <c r="M16" s="13">
        <f>C16</f>
        <v>43040</v>
      </c>
      <c r="N16" s="29" t="str">
        <f>D16</f>
        <v>水</v>
      </c>
      <c r="O16" s="66">
        <f>E16</f>
        <v>0</v>
      </c>
      <c r="P16" s="30" t="str">
        <f>F16</f>
        <v>■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6">
        <f t="shared" si="0"/>
        <v>0</v>
      </c>
      <c r="P17" s="30" t="str">
        <f>F17</f>
        <v>休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7"/>
      <c r="F18" s="33" t="s">
        <v>43</v>
      </c>
      <c r="G18" s="12"/>
      <c r="H18" s="303"/>
      <c r="I18" s="304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6">
        <f t="shared" si="0"/>
        <v>0</v>
      </c>
      <c r="P18" s="30" t="str">
        <f t="shared" si="0"/>
        <v>休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7"/>
      <c r="F24" s="33" t="s">
        <v>43</v>
      </c>
      <c r="G24" s="29"/>
      <c r="H24" s="303"/>
      <c r="I24" s="304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6">
        <f t="shared" si="0"/>
        <v>0</v>
      </c>
      <c r="P24" s="30" t="str">
        <f t="shared" si="0"/>
        <v>休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7"/>
      <c r="F25" s="33" t="s">
        <v>43</v>
      </c>
      <c r="G25" s="29"/>
      <c r="H25" s="303"/>
      <c r="I25" s="304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6">
        <f t="shared" si="0"/>
        <v>0</v>
      </c>
      <c r="P25" s="30" t="str">
        <f t="shared" si="0"/>
        <v>休</v>
      </c>
      <c r="Q25" s="34"/>
      <c r="R25" s="292"/>
      <c r="S25" s="293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7"/>
      <c r="F41" s="33" t="s">
        <v>43</v>
      </c>
      <c r="G41" s="29"/>
      <c r="H41" s="303"/>
      <c r="I41" s="304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6">
        <f t="shared" si="1"/>
        <v>0</v>
      </c>
      <c r="P41" s="30" t="str">
        <f t="shared" si="2"/>
        <v>休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7"/>
      <c r="F42" s="33" t="s">
        <v>43</v>
      </c>
      <c r="G42" s="29"/>
      <c r="H42" s="303"/>
      <c r="I42" s="304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6">
        <f t="shared" si="1"/>
        <v>0</v>
      </c>
      <c r="P42" s="30" t="str">
        <f t="shared" si="2"/>
        <v>休</v>
      </c>
      <c r="Q42" s="34"/>
      <c r="R42" s="292"/>
      <c r="S42" s="293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7"/>
      <c r="F58" s="33" t="s">
        <v>43</v>
      </c>
      <c r="G58" s="12"/>
      <c r="H58" s="303"/>
      <c r="I58" s="304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6">
        <f t="shared" si="3"/>
        <v>0</v>
      </c>
      <c r="P58" s="30" t="str">
        <f t="shared" si="4"/>
        <v>休</v>
      </c>
      <c r="Q58" s="34"/>
      <c r="R58" s="292"/>
      <c r="S58" s="293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7"/>
      <c r="F59" s="33" t="s">
        <v>43</v>
      </c>
      <c r="G59" s="12"/>
      <c r="H59" s="303"/>
      <c r="I59" s="304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6">
        <f t="shared" si="3"/>
        <v>0</v>
      </c>
      <c r="P59" s="30" t="str">
        <f t="shared" si="4"/>
        <v>休</v>
      </c>
      <c r="Q59" s="34"/>
      <c r="R59" s="292"/>
      <c r="S59" s="293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7"/>
      <c r="F65" s="33" t="s">
        <v>43</v>
      </c>
      <c r="G65" s="29"/>
      <c r="H65" s="303"/>
      <c r="I65" s="304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6">
        <f t="shared" si="3"/>
        <v>0</v>
      </c>
      <c r="P65" s="30" t="str">
        <f t="shared" si="4"/>
        <v>休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43070</v>
      </c>
      <c r="N16" s="29" t="str">
        <f>D16</f>
        <v>金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7"/>
      <c r="F22" s="33" t="s">
        <v>43</v>
      </c>
      <c r="G22" s="29"/>
      <c r="H22" s="303"/>
      <c r="I22" s="304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6">
        <f t="shared" si="0"/>
        <v>0</v>
      </c>
      <c r="P22" s="30" t="str">
        <f t="shared" si="0"/>
        <v>休</v>
      </c>
      <c r="Q22" s="34"/>
      <c r="R22" s="292"/>
      <c r="S22" s="293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7"/>
      <c r="F39" s="33" t="s">
        <v>43</v>
      </c>
      <c r="G39" s="12"/>
      <c r="H39" s="303"/>
      <c r="I39" s="304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6">
        <f t="shared" si="1"/>
        <v>0</v>
      </c>
      <c r="P39" s="30" t="str">
        <f t="shared" si="2"/>
        <v>休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7"/>
      <c r="F56" s="33" t="s">
        <v>43</v>
      </c>
      <c r="G56" s="29"/>
      <c r="H56" s="303"/>
      <c r="I56" s="304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6">
        <f>E56</f>
        <v>0</v>
      </c>
      <c r="P56" s="30" t="str">
        <f t="shared" ref="P56:P66" si="4">F56</f>
        <v>休</v>
      </c>
      <c r="Q56" s="34"/>
      <c r="R56" s="292"/>
      <c r="S56" s="293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7"/>
      <c r="F57" s="33" t="s">
        <v>43</v>
      </c>
      <c r="G57" s="29"/>
      <c r="H57" s="303"/>
      <c r="I57" s="304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6">
        <f t="shared" si="3"/>
        <v>0</v>
      </c>
      <c r="P57" s="30" t="str">
        <f t="shared" si="4"/>
        <v>休</v>
      </c>
      <c r="Q57" s="34"/>
      <c r="R57" s="292"/>
      <c r="S57" s="293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7"/>
      <c r="F63" s="33" t="s">
        <v>43</v>
      </c>
      <c r="G63" s="29"/>
      <c r="H63" s="303"/>
      <c r="I63" s="304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6">
        <f t="shared" si="3"/>
        <v>0</v>
      </c>
      <c r="P63" s="30" t="str">
        <f t="shared" si="4"/>
        <v>休</v>
      </c>
      <c r="Q63" s="34"/>
      <c r="R63" s="292"/>
      <c r="S63" s="293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7"/>
      <c r="F64" s="33" t="s">
        <v>43</v>
      </c>
      <c r="G64" s="29"/>
      <c r="H64" s="303"/>
      <c r="I64" s="304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6">
        <f t="shared" si="3"/>
        <v>0</v>
      </c>
      <c r="P64" s="30" t="str">
        <f t="shared" si="4"/>
        <v>休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7"/>
      <c r="F65" s="33" t="s">
        <v>43</v>
      </c>
      <c r="G65" s="29"/>
      <c r="H65" s="303"/>
      <c r="I65" s="304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6">
        <f t="shared" si="3"/>
        <v>0</v>
      </c>
      <c r="P65" s="30" t="str">
        <f t="shared" si="4"/>
        <v>休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7"/>
      <c r="F66" s="33" t="s">
        <v>43</v>
      </c>
      <c r="G66" s="29"/>
      <c r="H66" s="303"/>
      <c r="I66" s="304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6">
        <f t="shared" si="3"/>
        <v>0</v>
      </c>
      <c r="P66" s="30" t="str">
        <f t="shared" si="4"/>
        <v>休</v>
      </c>
      <c r="Q66" s="34"/>
      <c r="R66" s="292"/>
      <c r="S66" s="293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42736</v>
      </c>
      <c r="N16" s="29" t="str">
        <f>D16</f>
        <v>月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6">
        <f t="shared" si="0"/>
        <v>0</v>
      </c>
      <c r="P17" s="30" t="str">
        <f t="shared" si="0"/>
        <v>休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7"/>
      <c r="F18" s="33" t="s">
        <v>43</v>
      </c>
      <c r="G18" s="12"/>
      <c r="H18" s="303"/>
      <c r="I18" s="304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6">
        <f t="shared" si="0"/>
        <v>0</v>
      </c>
      <c r="P18" s="30" t="str">
        <f t="shared" si="0"/>
        <v>休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7"/>
      <c r="F19" s="33" t="s">
        <v>43</v>
      </c>
      <c r="G19" s="12"/>
      <c r="H19" s="303"/>
      <c r="I19" s="304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6">
        <f t="shared" si="0"/>
        <v>0</v>
      </c>
      <c r="P19" s="30" t="str">
        <f t="shared" si="0"/>
        <v>休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7"/>
      <c r="F20" s="33" t="s">
        <v>43</v>
      </c>
      <c r="G20" s="29"/>
      <c r="H20" s="303"/>
      <c r="I20" s="304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6">
        <f t="shared" si="0"/>
        <v>0</v>
      </c>
      <c r="P20" s="30" t="str">
        <f t="shared" si="0"/>
        <v>休</v>
      </c>
      <c r="Q20" s="34"/>
      <c r="R20" s="292"/>
      <c r="S20" s="293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7"/>
      <c r="F36" s="33" t="s">
        <v>43</v>
      </c>
      <c r="G36" s="29"/>
      <c r="H36" s="303"/>
      <c r="I36" s="304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6">
        <f>E36</f>
        <v>0</v>
      </c>
      <c r="P36" s="30" t="str">
        <f t="shared" ref="P36:P46" si="2">F36</f>
        <v>休</v>
      </c>
      <c r="Q36" s="34"/>
      <c r="R36" s="292"/>
      <c r="S36" s="293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7"/>
      <c r="F37" s="33" t="s">
        <v>43</v>
      </c>
      <c r="G37" s="29"/>
      <c r="H37" s="303"/>
      <c r="I37" s="304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6">
        <f t="shared" si="1"/>
        <v>0</v>
      </c>
      <c r="P37" s="30" t="str">
        <f t="shared" si="2"/>
        <v>休</v>
      </c>
      <c r="Q37" s="34"/>
      <c r="R37" s="292"/>
      <c r="S37" s="293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7"/>
      <c r="F43" s="33" t="s">
        <v>43</v>
      </c>
      <c r="G43" s="29"/>
      <c r="H43" s="303"/>
      <c r="I43" s="304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6">
        <f t="shared" si="1"/>
        <v>0</v>
      </c>
      <c r="P43" s="30" t="str">
        <f t="shared" si="2"/>
        <v>休</v>
      </c>
      <c r="Q43" s="34"/>
      <c r="R43" s="292"/>
      <c r="S43" s="293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7"/>
      <c r="F44" s="33" t="s">
        <v>43</v>
      </c>
      <c r="G44" s="29"/>
      <c r="H44" s="303"/>
      <c r="I44" s="304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6">
        <f t="shared" si="1"/>
        <v>0</v>
      </c>
      <c r="P44" s="30" t="str">
        <f t="shared" si="2"/>
        <v>休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91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42767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426</v>
      </c>
      <c r="C64" s="13" t="str">
        <f>IF(D64=0,"","2月29日")</f>
        <v>2月29日</v>
      </c>
      <c r="D64" s="61" t="str">
        <f>INDEX(ｶﾚﾝﾀﾞｰ!$C$5:$QQ$44,VLOOKUP(初期入力!$D$4,初期入力!$H$3:$J$18,3,0),A64)</f>
        <v>木</v>
      </c>
      <c r="E64" s="67"/>
      <c r="F64" s="33"/>
      <c r="G64" s="29"/>
      <c r="H64" s="303"/>
      <c r="I64" s="304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303"/>
      <c r="I65" s="304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42795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10" sqref="D10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147" t="s">
        <v>42</v>
      </c>
      <c r="C3" s="138"/>
      <c r="D3" s="148"/>
      <c r="E3" s="148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256">
        <v>2023</v>
      </c>
      <c r="E4" s="256"/>
      <c r="H4">
        <v>2019</v>
      </c>
      <c r="I4">
        <v>3</v>
      </c>
      <c r="J4">
        <v>4</v>
      </c>
      <c r="M4" s="60"/>
    </row>
    <row r="5" spans="2:13" ht="29.25" customHeight="1" x14ac:dyDescent="0.15">
      <c r="B5" s="145" t="s">
        <v>16</v>
      </c>
      <c r="C5" s="63"/>
      <c r="D5" s="254" t="s">
        <v>133</v>
      </c>
      <c r="E5" s="255"/>
      <c r="H5">
        <v>2020</v>
      </c>
      <c r="I5">
        <v>5</v>
      </c>
      <c r="J5">
        <v>6</v>
      </c>
      <c r="M5" s="60"/>
    </row>
    <row r="6" spans="2:13" ht="29.25" customHeight="1" x14ac:dyDescent="0.15">
      <c r="B6" s="251" t="s">
        <v>13</v>
      </c>
      <c r="C6" s="143" t="s">
        <v>83</v>
      </c>
      <c r="D6" s="146">
        <v>45078</v>
      </c>
      <c r="E6" s="65" t="str">
        <f>IF(D6="","",TEXT(D6,"(AAA)"))</f>
        <v>(木)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252"/>
      <c r="C7" s="144" t="s">
        <v>87</v>
      </c>
      <c r="D7" s="146">
        <v>45097</v>
      </c>
      <c r="E7" s="65" t="str">
        <f>IF(D7="","",TEXT(D7,"(AAA)"))</f>
        <v>(火)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252"/>
      <c r="C8" s="144" t="s">
        <v>46</v>
      </c>
      <c r="D8" s="146">
        <v>45155</v>
      </c>
      <c r="E8" s="65" t="str">
        <f>IF(D8="","",TEXT(D8,"(AAA)"))</f>
        <v>(木)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253"/>
      <c r="C9" s="143" t="s">
        <v>45</v>
      </c>
      <c r="D9" s="146">
        <v>45168</v>
      </c>
      <c r="E9" s="65" t="str">
        <f t="shared" ref="E9" si="0">IF(D9="","",TEXT(D9,"(AAA)"))</f>
        <v>(水)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6"/>
  <sheetViews>
    <sheetView showGridLines="0" showZeros="0" view="pageBreakPreview" zoomScale="85" zoomScaleNormal="70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T35" sqref="T35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70" t="s">
        <v>126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290" t="s">
        <v>16</v>
      </c>
      <c r="C3" s="290"/>
      <c r="D3" s="290"/>
      <c r="E3" s="291" t="str">
        <f>初期入力!D5</f>
        <v>市道宮前３９号線舗装道新設工事</v>
      </c>
      <c r="F3" s="291"/>
      <c r="G3" s="291"/>
      <c r="H3" s="291"/>
      <c r="I3" s="291"/>
      <c r="J3" s="291"/>
      <c r="K3" s="291"/>
      <c r="L3" s="291"/>
      <c r="M3" s="291"/>
      <c r="O3" s="171"/>
      <c r="P3" s="288">
        <f>初期入力!D6</f>
        <v>45078</v>
      </c>
      <c r="Q3" s="288"/>
      <c r="R3" s="288"/>
      <c r="S3" s="172" t="s">
        <v>8</v>
      </c>
      <c r="T3" s="288">
        <f>初期入力!D9</f>
        <v>45168</v>
      </c>
      <c r="U3" s="288"/>
      <c r="V3" s="288"/>
      <c r="W3" s="173"/>
      <c r="Y3" s="289" t="s">
        <v>47</v>
      </c>
      <c r="Z3" s="289"/>
      <c r="AA3" s="287">
        <f>初期入力!D7</f>
        <v>45097</v>
      </c>
      <c r="AB3" s="287"/>
      <c r="AC3" s="287"/>
      <c r="AD3" s="172" t="s">
        <v>8</v>
      </c>
      <c r="AE3" s="286" t="s">
        <v>48</v>
      </c>
      <c r="AF3" s="286"/>
      <c r="AG3" s="286"/>
      <c r="AH3" s="287">
        <f>+初期入力!D8</f>
        <v>45155</v>
      </c>
      <c r="AI3" s="287"/>
      <c r="AJ3" s="287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74">
        <v>1</v>
      </c>
      <c r="H5" s="175">
        <v>2</v>
      </c>
      <c r="I5" s="175">
        <v>3</v>
      </c>
      <c r="J5" s="175">
        <v>4</v>
      </c>
      <c r="K5" s="175">
        <v>5</v>
      </c>
      <c r="L5" s="175">
        <v>6</v>
      </c>
      <c r="M5" s="175">
        <v>7</v>
      </c>
      <c r="N5" s="175">
        <v>8</v>
      </c>
      <c r="O5" s="175">
        <v>9</v>
      </c>
      <c r="P5" s="175">
        <v>10</v>
      </c>
      <c r="Q5" s="175">
        <v>11</v>
      </c>
      <c r="R5" s="175">
        <v>12</v>
      </c>
      <c r="S5" s="175">
        <v>13</v>
      </c>
      <c r="T5" s="175">
        <v>14</v>
      </c>
      <c r="U5" s="175">
        <v>15</v>
      </c>
      <c r="V5" s="175">
        <v>16</v>
      </c>
      <c r="W5" s="175">
        <v>17</v>
      </c>
      <c r="X5" s="175">
        <v>18</v>
      </c>
      <c r="Y5" s="175">
        <v>19</v>
      </c>
      <c r="Z5" s="175">
        <v>20</v>
      </c>
      <c r="AA5" s="175">
        <v>21</v>
      </c>
      <c r="AB5" s="175">
        <v>22</v>
      </c>
      <c r="AC5" s="175">
        <v>23</v>
      </c>
      <c r="AD5" s="175">
        <v>24</v>
      </c>
      <c r="AE5" s="175">
        <v>25</v>
      </c>
      <c r="AF5" s="175">
        <v>26</v>
      </c>
      <c r="AG5" s="175">
        <v>27</v>
      </c>
      <c r="AH5" s="175">
        <v>28</v>
      </c>
      <c r="AI5" s="175">
        <v>29</v>
      </c>
      <c r="AJ5" s="175">
        <v>30</v>
      </c>
      <c r="AK5" s="244">
        <v>31</v>
      </c>
      <c r="AL5" s="165"/>
      <c r="AM5" s="209" t="s">
        <v>131</v>
      </c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284" t="str">
        <f>+初期入力!D4&amp;"年"</f>
        <v>2023年</v>
      </c>
      <c r="C6" s="285"/>
      <c r="D6" s="188" t="s">
        <v>127</v>
      </c>
      <c r="E6" s="189"/>
      <c r="F6" s="176"/>
      <c r="G6" s="167" t="str">
        <f>'旬報(3月)'!D16</f>
        <v>水</v>
      </c>
      <c r="H6" s="168" t="str">
        <f>'旬報(3月)'!D17</f>
        <v>木</v>
      </c>
      <c r="I6" s="168" t="str">
        <f>'旬報(3月)'!D18</f>
        <v>金</v>
      </c>
      <c r="J6" s="168" t="str">
        <f>'旬報(3月)'!D19</f>
        <v>土</v>
      </c>
      <c r="K6" s="168" t="str">
        <f>'旬報(3月)'!D20</f>
        <v>日</v>
      </c>
      <c r="L6" s="168" t="str">
        <f>'旬報(3月)'!D21</f>
        <v>月</v>
      </c>
      <c r="M6" s="168" t="str">
        <f>'旬報(3月)'!D22</f>
        <v>火</v>
      </c>
      <c r="N6" s="168" t="str">
        <f>'旬報(3月)'!D23</f>
        <v>水</v>
      </c>
      <c r="O6" s="168" t="str">
        <f>'旬報(3月)'!D24</f>
        <v>木</v>
      </c>
      <c r="P6" s="168" t="str">
        <f>'旬報(3月)'!D25</f>
        <v>金</v>
      </c>
      <c r="Q6" s="168" t="str">
        <f>'旬報(3月)'!D36</f>
        <v>土</v>
      </c>
      <c r="R6" s="168" t="str">
        <f>'旬報(3月)'!D37</f>
        <v>日</v>
      </c>
      <c r="S6" s="168" t="str">
        <f>'旬報(3月)'!D38</f>
        <v>月</v>
      </c>
      <c r="T6" s="168" t="str">
        <f>'旬報(3月)'!D39</f>
        <v>火</v>
      </c>
      <c r="U6" s="168" t="str">
        <f>'旬報(3月)'!D40</f>
        <v>水</v>
      </c>
      <c r="V6" s="168" t="str">
        <f>'旬報(3月)'!D41</f>
        <v>木</v>
      </c>
      <c r="W6" s="168" t="str">
        <f>'旬報(3月)'!D42</f>
        <v>金</v>
      </c>
      <c r="X6" s="168" t="str">
        <f>'旬報(3月)'!D43</f>
        <v>土</v>
      </c>
      <c r="Y6" s="168" t="str">
        <f>'旬報(3月)'!D44</f>
        <v>日</v>
      </c>
      <c r="Z6" s="168" t="str">
        <f>'旬報(3月)'!D45</f>
        <v>月</v>
      </c>
      <c r="AA6" s="168" t="str">
        <f>'旬報(3月)'!D56</f>
        <v>火</v>
      </c>
      <c r="AB6" s="168" t="str">
        <f>'旬報(3月)'!D57</f>
        <v>水</v>
      </c>
      <c r="AC6" s="168" t="str">
        <f>'旬報(3月)'!D58</f>
        <v>木</v>
      </c>
      <c r="AD6" s="168" t="str">
        <f>'旬報(3月)'!D59</f>
        <v>金</v>
      </c>
      <c r="AE6" s="168" t="str">
        <f>'旬報(3月)'!D60</f>
        <v>土</v>
      </c>
      <c r="AF6" s="168" t="str">
        <f>'旬報(3月)'!D61</f>
        <v>日</v>
      </c>
      <c r="AG6" s="168" t="str">
        <f>'旬報(3月)'!D62</f>
        <v>月</v>
      </c>
      <c r="AH6" s="168" t="str">
        <f>'旬報(3月)'!D63</f>
        <v>火</v>
      </c>
      <c r="AI6" s="168" t="str">
        <f>'旬報(3月)'!D64</f>
        <v>水</v>
      </c>
      <c r="AJ6" s="168" t="str">
        <f>'旬報(3月)'!D65</f>
        <v>木</v>
      </c>
      <c r="AK6" s="245" t="str">
        <f>'旬報(3月)'!D66</f>
        <v>金</v>
      </c>
      <c r="AL6" s="130"/>
      <c r="AM6" s="210" t="s">
        <v>132</v>
      </c>
      <c r="AN6" s="35"/>
      <c r="AO6" s="35"/>
      <c r="AT6" s="37"/>
      <c r="AU6" s="37"/>
    </row>
    <row r="7" spans="2:47" ht="12.75" customHeight="1" x14ac:dyDescent="0.15">
      <c r="B7" s="282">
        <v>3</v>
      </c>
      <c r="C7" s="283" t="s">
        <v>1</v>
      </c>
      <c r="D7" s="177" t="s">
        <v>9</v>
      </c>
      <c r="E7" s="178"/>
      <c r="F7" s="179"/>
      <c r="G7" s="239"/>
      <c r="H7" s="234"/>
      <c r="I7" s="234"/>
      <c r="J7" s="234"/>
      <c r="K7" s="234"/>
      <c r="L7" s="234"/>
      <c r="M7" s="234"/>
      <c r="N7" s="234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246"/>
      <c r="AL7" s="165"/>
      <c r="AM7" s="36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82"/>
      <c r="C8" s="283"/>
      <c r="D8" s="177" t="s">
        <v>10</v>
      </c>
      <c r="E8" s="178"/>
      <c r="F8" s="179"/>
      <c r="G8" s="239"/>
      <c r="H8" s="234"/>
      <c r="I8" s="234"/>
      <c r="J8" s="234"/>
      <c r="K8" s="234"/>
      <c r="L8" s="234"/>
      <c r="M8" s="234"/>
      <c r="N8" s="234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246"/>
      <c r="AL8" s="165"/>
      <c r="AM8" s="16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81"/>
      <c r="C9" s="182"/>
      <c r="D9" s="215" t="s">
        <v>130</v>
      </c>
      <c r="E9" s="211"/>
      <c r="F9" s="184"/>
      <c r="G9" s="230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4"/>
      <c r="AL9" s="185"/>
      <c r="AM9" s="185"/>
      <c r="AN9" s="37">
        <f>SUM(COUNTIF(G9:AK9,{"休"}))</f>
        <v>0</v>
      </c>
      <c r="AO9" s="37">
        <f>SUM(COUNTIF(G9:AK9,{"一時中止","管理作業"}))</f>
        <v>0</v>
      </c>
      <c r="AT9" s="37"/>
      <c r="AU9" s="37"/>
    </row>
    <row r="10" spans="2:47" ht="12.75" customHeight="1" x14ac:dyDescent="0.15">
      <c r="B10" s="186"/>
      <c r="C10" s="187"/>
      <c r="D10" s="188" t="s">
        <v>127</v>
      </c>
      <c r="E10" s="189"/>
      <c r="F10" s="190"/>
      <c r="G10" s="240" t="str">
        <f>'旬報(4月)'!D16</f>
        <v>土</v>
      </c>
      <c r="H10" s="231" t="str">
        <f>'旬報(4月)'!D17</f>
        <v>日</v>
      </c>
      <c r="I10" s="231" t="str">
        <f>'旬報(4月)'!D18</f>
        <v>月</v>
      </c>
      <c r="J10" s="231" t="str">
        <f>'旬報(4月)'!D19</f>
        <v>火</v>
      </c>
      <c r="K10" s="231" t="str">
        <f>'旬報(4月)'!D20</f>
        <v>水</v>
      </c>
      <c r="L10" s="231" t="str">
        <f>'旬報(4月)'!D21</f>
        <v>木</v>
      </c>
      <c r="M10" s="231" t="str">
        <f>'旬報(4月)'!D22</f>
        <v>金</v>
      </c>
      <c r="N10" s="231" t="str">
        <f>'旬報(4月)'!D23</f>
        <v>土</v>
      </c>
      <c r="O10" s="191" t="str">
        <f>'旬報(4月)'!D24</f>
        <v>日</v>
      </c>
      <c r="P10" s="191" t="str">
        <f>'旬報(4月)'!D25</f>
        <v>月</v>
      </c>
      <c r="Q10" s="191" t="str">
        <f>'旬報(4月)'!D36</f>
        <v>火</v>
      </c>
      <c r="R10" s="191" t="str">
        <f>'旬報(4月)'!D37</f>
        <v>水</v>
      </c>
      <c r="S10" s="191" t="str">
        <f>'旬報(4月)'!D38</f>
        <v>木</v>
      </c>
      <c r="T10" s="191" t="str">
        <f>'旬報(4月)'!D39</f>
        <v>金</v>
      </c>
      <c r="U10" s="191" t="str">
        <f>'旬報(4月)'!D40</f>
        <v>土</v>
      </c>
      <c r="V10" s="191" t="str">
        <f>'旬報(4月)'!D41</f>
        <v>日</v>
      </c>
      <c r="W10" s="191" t="str">
        <f>'旬報(4月)'!D42</f>
        <v>月</v>
      </c>
      <c r="X10" s="191" t="str">
        <f>'旬報(4月)'!D43</f>
        <v>火</v>
      </c>
      <c r="Y10" s="191" t="str">
        <f>'旬報(4月)'!D44</f>
        <v>水</v>
      </c>
      <c r="Z10" s="191" t="str">
        <f>'旬報(4月)'!D45</f>
        <v>木</v>
      </c>
      <c r="AA10" s="191" t="str">
        <f>'旬報(4月)'!D56</f>
        <v>金</v>
      </c>
      <c r="AB10" s="191" t="str">
        <f>'旬報(4月)'!D57</f>
        <v>土</v>
      </c>
      <c r="AC10" s="191" t="str">
        <f>'旬報(4月)'!D58</f>
        <v>日</v>
      </c>
      <c r="AD10" s="191" t="str">
        <f>'旬報(4月)'!D59</f>
        <v>月</v>
      </c>
      <c r="AE10" s="191" t="str">
        <f>'旬報(4月)'!D60</f>
        <v>火</v>
      </c>
      <c r="AF10" s="191" t="str">
        <f>'旬報(4月)'!D61</f>
        <v>水</v>
      </c>
      <c r="AG10" s="191" t="str">
        <f>'旬報(4月)'!D62</f>
        <v>木</v>
      </c>
      <c r="AH10" s="191" t="str">
        <f>'旬報(4月)'!D63</f>
        <v>金</v>
      </c>
      <c r="AI10" s="191" t="str">
        <f>'旬報(4月)'!D64</f>
        <v>土</v>
      </c>
      <c r="AJ10" s="191" t="str">
        <f>'旬報(4月)'!D65</f>
        <v>日</v>
      </c>
      <c r="AK10" s="247"/>
      <c r="AL10" s="130"/>
      <c r="AM10" s="130"/>
      <c r="AT10" s="37"/>
      <c r="AU10" s="37"/>
    </row>
    <row r="11" spans="2:47" ht="12.75" customHeight="1" x14ac:dyDescent="0.15">
      <c r="B11" s="282">
        <f>B7+1</f>
        <v>4</v>
      </c>
      <c r="C11" s="283" t="s">
        <v>1</v>
      </c>
      <c r="D11" s="177" t="s">
        <v>9</v>
      </c>
      <c r="E11" s="178"/>
      <c r="F11" s="179"/>
      <c r="G11" s="239"/>
      <c r="H11" s="234"/>
      <c r="I11" s="234"/>
      <c r="J11" s="234"/>
      <c r="K11" s="234"/>
      <c r="L11" s="234"/>
      <c r="M11" s="234"/>
      <c r="N11" s="234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246"/>
      <c r="AL11" s="165"/>
      <c r="AM11" s="16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82"/>
      <c r="C12" s="283"/>
      <c r="D12" s="177" t="s">
        <v>10</v>
      </c>
      <c r="E12" s="178"/>
      <c r="F12" s="179"/>
      <c r="G12" s="239"/>
      <c r="H12" s="234"/>
      <c r="I12" s="234"/>
      <c r="J12" s="234"/>
      <c r="K12" s="234"/>
      <c r="L12" s="234"/>
      <c r="M12" s="234"/>
      <c r="N12" s="234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246"/>
      <c r="AL12" s="165"/>
      <c r="AM12" s="16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81"/>
      <c r="C13" s="182"/>
      <c r="D13" s="215" t="s">
        <v>130</v>
      </c>
      <c r="E13" s="211"/>
      <c r="F13" s="212"/>
      <c r="G13" s="230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4"/>
      <c r="AL13" s="185"/>
      <c r="AM13" s="185"/>
      <c r="AN13" s="37">
        <f>SUM(COUNTIF(G13:AK13,{"休"}))</f>
        <v>0</v>
      </c>
      <c r="AO13" s="37">
        <f>SUM(COUNTIF(G13:AK13,{"一時中止","管理作業"}))</f>
        <v>0</v>
      </c>
      <c r="AQ13" s="35">
        <f>AN13+AP13-AO13</f>
        <v>0</v>
      </c>
    </row>
    <row r="14" spans="2:47" ht="12.75" customHeight="1" x14ac:dyDescent="0.15">
      <c r="B14" s="186"/>
      <c r="C14" s="187"/>
      <c r="D14" s="188" t="s">
        <v>127</v>
      </c>
      <c r="E14" s="189"/>
      <c r="F14" s="190"/>
      <c r="G14" s="240" t="str">
        <f>'旬報(5月)'!D16</f>
        <v>月</v>
      </c>
      <c r="H14" s="231" t="str">
        <f>'旬報(5月)'!D17</f>
        <v>火</v>
      </c>
      <c r="I14" s="231" t="str">
        <f>'旬報(5月)'!D18</f>
        <v>水</v>
      </c>
      <c r="J14" s="231" t="str">
        <f>'旬報(5月)'!D19</f>
        <v>木</v>
      </c>
      <c r="K14" s="231" t="str">
        <f>'旬報(5月)'!D20</f>
        <v>金</v>
      </c>
      <c r="L14" s="231" t="str">
        <f>'旬報(5月)'!D21</f>
        <v>土</v>
      </c>
      <c r="M14" s="231" t="str">
        <f>'旬報(5月)'!D22</f>
        <v>日</v>
      </c>
      <c r="N14" s="231" t="str">
        <f>'旬報(5月)'!D23</f>
        <v>月</v>
      </c>
      <c r="O14" s="191" t="str">
        <f>'旬報(5月)'!D24</f>
        <v>火</v>
      </c>
      <c r="P14" s="191" t="str">
        <f>'旬報(5月)'!D25</f>
        <v>水</v>
      </c>
      <c r="Q14" s="191" t="str">
        <f>'旬報(5月)'!D36</f>
        <v>木</v>
      </c>
      <c r="R14" s="191" t="str">
        <f>'旬報(5月)'!D37</f>
        <v>金</v>
      </c>
      <c r="S14" s="191" t="str">
        <f>'旬報(5月)'!D38</f>
        <v>土</v>
      </c>
      <c r="T14" s="191" t="str">
        <f>'旬報(5月)'!D39</f>
        <v>日</v>
      </c>
      <c r="U14" s="191" t="str">
        <f>'旬報(5月)'!D40</f>
        <v>月</v>
      </c>
      <c r="V14" s="191" t="str">
        <f>'旬報(5月)'!D41</f>
        <v>火</v>
      </c>
      <c r="W14" s="191" t="str">
        <f>'旬報(5月)'!D42</f>
        <v>水</v>
      </c>
      <c r="X14" s="191" t="str">
        <f>'旬報(5月)'!D43</f>
        <v>木</v>
      </c>
      <c r="Y14" s="191" t="str">
        <f>'旬報(5月)'!D44</f>
        <v>金</v>
      </c>
      <c r="Z14" s="191" t="str">
        <f>'旬報(5月)'!D45</f>
        <v>土</v>
      </c>
      <c r="AA14" s="191" t="str">
        <f>'旬報(5月)'!D56</f>
        <v>日</v>
      </c>
      <c r="AB14" s="191" t="str">
        <f>'旬報(5月)'!D57</f>
        <v>月</v>
      </c>
      <c r="AC14" s="191" t="str">
        <f>'旬報(5月)'!D58</f>
        <v>火</v>
      </c>
      <c r="AD14" s="191" t="str">
        <f>'旬報(5月)'!D59</f>
        <v>水</v>
      </c>
      <c r="AE14" s="191" t="str">
        <f>'旬報(5月)'!D60</f>
        <v>木</v>
      </c>
      <c r="AF14" s="191" t="str">
        <f>'旬報(5月)'!D61</f>
        <v>金</v>
      </c>
      <c r="AG14" s="191" t="str">
        <f>'旬報(5月)'!D62</f>
        <v>土</v>
      </c>
      <c r="AH14" s="191" t="str">
        <f>'旬報(5月)'!D63</f>
        <v>日</v>
      </c>
      <c r="AI14" s="191" t="str">
        <f>'旬報(5月)'!D64</f>
        <v>月</v>
      </c>
      <c r="AJ14" s="191" t="str">
        <f>'旬報(5月)'!D65</f>
        <v>火</v>
      </c>
      <c r="AK14" s="247" t="str">
        <f>'旬報(5月)'!D66</f>
        <v>水</v>
      </c>
      <c r="AL14" s="130"/>
      <c r="AM14" s="130"/>
    </row>
    <row r="15" spans="2:47" ht="12.75" customHeight="1" x14ac:dyDescent="0.15">
      <c r="B15" s="282">
        <f t="shared" ref="B15" si="0">B11+1</f>
        <v>5</v>
      </c>
      <c r="C15" s="283" t="s">
        <v>1</v>
      </c>
      <c r="D15" s="177" t="s">
        <v>9</v>
      </c>
      <c r="E15" s="178"/>
      <c r="F15" s="179"/>
      <c r="G15" s="239"/>
      <c r="H15" s="234"/>
      <c r="I15" s="234"/>
      <c r="J15" s="234"/>
      <c r="K15" s="234"/>
      <c r="L15" s="234"/>
      <c r="M15" s="234"/>
      <c r="N15" s="234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1"/>
      <c r="AL15" s="165"/>
      <c r="AM15" s="16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82"/>
      <c r="C16" s="283"/>
      <c r="D16" s="177" t="s">
        <v>10</v>
      </c>
      <c r="E16" s="178"/>
      <c r="F16" s="179"/>
      <c r="G16" s="239"/>
      <c r="H16" s="234"/>
      <c r="I16" s="234"/>
      <c r="J16" s="234"/>
      <c r="K16" s="234"/>
      <c r="L16" s="234"/>
      <c r="M16" s="234"/>
      <c r="N16" s="234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1"/>
      <c r="AL16" s="165"/>
      <c r="AM16" s="16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81"/>
      <c r="C17" s="182"/>
      <c r="D17" s="215" t="s">
        <v>130</v>
      </c>
      <c r="E17" s="211"/>
      <c r="F17" s="184"/>
      <c r="G17" s="230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4"/>
      <c r="AL17" s="185"/>
      <c r="AM17" s="185"/>
      <c r="AN17" s="37">
        <f>SUM(COUNTIF(G17:AK17,{"休"}))</f>
        <v>0</v>
      </c>
      <c r="AO17" s="37">
        <f>SUM(COUNTIF(G17:AK17,{"一時中止","管理作業"}))</f>
        <v>0</v>
      </c>
    </row>
    <row r="18" spans="2:43" ht="12.75" customHeight="1" x14ac:dyDescent="0.15">
      <c r="B18" s="186"/>
      <c r="C18" s="187"/>
      <c r="D18" s="188" t="s">
        <v>127</v>
      </c>
      <c r="E18" s="189"/>
      <c r="F18" s="190"/>
      <c r="G18" s="240" t="str">
        <f>'旬報(6月)'!D16</f>
        <v>木</v>
      </c>
      <c r="H18" s="231" t="str">
        <f>'旬報(6月)'!D17</f>
        <v>金</v>
      </c>
      <c r="I18" s="231" t="str">
        <f>'旬報(6月)'!D18</f>
        <v>土</v>
      </c>
      <c r="J18" s="231" t="str">
        <f>'旬報(6月)'!D19</f>
        <v>日</v>
      </c>
      <c r="K18" s="231" t="str">
        <f>'旬報(6月)'!D20</f>
        <v>月</v>
      </c>
      <c r="L18" s="231" t="str">
        <f>'旬報(6月)'!D21</f>
        <v>火</v>
      </c>
      <c r="M18" s="231" t="str">
        <f>'旬報(6月)'!D22</f>
        <v>水</v>
      </c>
      <c r="N18" s="231" t="str">
        <f>'旬報(6月)'!D23</f>
        <v>木</v>
      </c>
      <c r="O18" s="193" t="str">
        <f>'旬報(6月)'!D24</f>
        <v>金</v>
      </c>
      <c r="P18" s="193" t="str">
        <f>'旬報(6月)'!D25</f>
        <v>土</v>
      </c>
      <c r="Q18" s="193" t="str">
        <f>'旬報(6月)'!D36</f>
        <v>日</v>
      </c>
      <c r="R18" s="193" t="str">
        <f>'旬報(6月)'!D37</f>
        <v>月</v>
      </c>
      <c r="S18" s="193" t="str">
        <f>'旬報(6月)'!D38</f>
        <v>火</v>
      </c>
      <c r="T18" s="193" t="str">
        <f>'旬報(6月)'!D39</f>
        <v>水</v>
      </c>
      <c r="U18" s="193" t="str">
        <f>'旬報(6月)'!D40</f>
        <v>木</v>
      </c>
      <c r="V18" s="193" t="str">
        <f>'旬報(6月)'!D41</f>
        <v>金</v>
      </c>
      <c r="W18" s="193" t="str">
        <f>'旬報(6月)'!D42</f>
        <v>土</v>
      </c>
      <c r="X18" s="193" t="str">
        <f>'旬報(6月)'!D43</f>
        <v>日</v>
      </c>
      <c r="Y18" s="193" t="str">
        <f>'旬報(6月)'!D44</f>
        <v>月</v>
      </c>
      <c r="Z18" s="193" t="str">
        <f>'旬報(6月)'!D45</f>
        <v>火</v>
      </c>
      <c r="AA18" s="193" t="str">
        <f>'旬報(6月)'!D56</f>
        <v>水</v>
      </c>
      <c r="AB18" s="193" t="str">
        <f>'旬報(6月)'!D57</f>
        <v>木</v>
      </c>
      <c r="AC18" s="193" t="str">
        <f>'旬報(6月)'!D58</f>
        <v>金</v>
      </c>
      <c r="AD18" s="193" t="str">
        <f>'旬報(6月)'!D59</f>
        <v>土</v>
      </c>
      <c r="AE18" s="193" t="str">
        <f>'旬報(6月)'!D60</f>
        <v>日</v>
      </c>
      <c r="AF18" s="193" t="str">
        <f>'旬報(6月)'!D61</f>
        <v>月</v>
      </c>
      <c r="AG18" s="193" t="str">
        <f>'旬報(6月)'!D62</f>
        <v>火</v>
      </c>
      <c r="AH18" s="193" t="str">
        <f>'旬報(6月)'!D63</f>
        <v>水</v>
      </c>
      <c r="AI18" s="193" t="str">
        <f>'旬報(6月)'!D64</f>
        <v>木</v>
      </c>
      <c r="AJ18" s="193" t="str">
        <f>'旬報(6月)'!D65</f>
        <v>金</v>
      </c>
      <c r="AK18" s="194"/>
      <c r="AL18" s="130"/>
      <c r="AM18" s="130"/>
    </row>
    <row r="19" spans="2:43" ht="12.75" customHeight="1" x14ac:dyDescent="0.15">
      <c r="B19" s="282">
        <f t="shared" ref="B19" si="1">B15+1</f>
        <v>6</v>
      </c>
      <c r="C19" s="283" t="s">
        <v>1</v>
      </c>
      <c r="D19" s="177" t="s">
        <v>9</v>
      </c>
      <c r="E19" s="178"/>
      <c r="F19" s="179"/>
      <c r="G19" s="239"/>
      <c r="H19" s="234"/>
      <c r="I19" s="234"/>
      <c r="J19" s="234"/>
      <c r="K19" s="234"/>
      <c r="L19" s="234"/>
      <c r="M19" s="234"/>
      <c r="N19" s="234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 t="s">
        <v>11</v>
      </c>
      <c r="AA19" s="140" t="s">
        <v>11</v>
      </c>
      <c r="AB19" s="140" t="s">
        <v>11</v>
      </c>
      <c r="AC19" s="140" t="s">
        <v>11</v>
      </c>
      <c r="AD19" s="140" t="s">
        <v>90</v>
      </c>
      <c r="AE19" s="140" t="s">
        <v>90</v>
      </c>
      <c r="AF19" s="140" t="s">
        <v>11</v>
      </c>
      <c r="AG19" s="140" t="s">
        <v>11</v>
      </c>
      <c r="AH19" s="140" t="s">
        <v>11</v>
      </c>
      <c r="AI19" s="140" t="s">
        <v>11</v>
      </c>
      <c r="AJ19" s="140" t="s">
        <v>11</v>
      </c>
      <c r="AK19" s="141"/>
      <c r="AL19" s="165"/>
      <c r="AM19" s="165"/>
      <c r="AN19" s="37">
        <f>SUM(COUNTIF(G19:AK19,{"休"}))</f>
        <v>2</v>
      </c>
      <c r="AO19" s="35"/>
      <c r="AP19" s="35">
        <f>SUM(COUNTIF(G19:AK19,{"■"}))</f>
        <v>9</v>
      </c>
      <c r="AQ19" s="35">
        <f>AN19+AP19</f>
        <v>11</v>
      </c>
    </row>
    <row r="20" spans="2:43" ht="12.75" customHeight="1" x14ac:dyDescent="0.15">
      <c r="B20" s="282"/>
      <c r="C20" s="283"/>
      <c r="D20" s="177" t="s">
        <v>10</v>
      </c>
      <c r="E20" s="178"/>
      <c r="F20" s="179"/>
      <c r="G20" s="239"/>
      <c r="H20" s="234"/>
      <c r="I20" s="234"/>
      <c r="J20" s="234"/>
      <c r="K20" s="234"/>
      <c r="L20" s="234"/>
      <c r="M20" s="234"/>
      <c r="N20" s="234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 t="s">
        <v>11</v>
      </c>
      <c r="AA20" s="140" t="s">
        <v>11</v>
      </c>
      <c r="AB20" s="140" t="s">
        <v>11</v>
      </c>
      <c r="AC20" s="140" t="s">
        <v>11</v>
      </c>
      <c r="AD20" s="140" t="s">
        <v>90</v>
      </c>
      <c r="AE20" s="140" t="s">
        <v>90</v>
      </c>
      <c r="AF20" s="140" t="s">
        <v>11</v>
      </c>
      <c r="AG20" s="140" t="s">
        <v>11</v>
      </c>
      <c r="AH20" s="140" t="s">
        <v>11</v>
      </c>
      <c r="AI20" s="140" t="s">
        <v>11</v>
      </c>
      <c r="AJ20" s="140" t="s">
        <v>11</v>
      </c>
      <c r="AK20" s="141"/>
      <c r="AL20" s="165"/>
      <c r="AM20" s="165"/>
      <c r="AN20" s="37">
        <f>SUM(COUNTIF(G20:AK20,{"休"}))</f>
        <v>2</v>
      </c>
      <c r="AP20" s="35">
        <f>SUM(COUNTIF(G20:AK20,{"■"}))</f>
        <v>9</v>
      </c>
      <c r="AQ20" s="35">
        <f>AN20+AP20</f>
        <v>11</v>
      </c>
    </row>
    <row r="21" spans="2:43" ht="12.75" customHeight="1" x14ac:dyDescent="0.15">
      <c r="B21" s="181"/>
      <c r="C21" s="182"/>
      <c r="D21" s="215" t="s">
        <v>130</v>
      </c>
      <c r="E21" s="211"/>
      <c r="F21" s="184"/>
      <c r="G21" s="230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4"/>
      <c r="AL21" s="185"/>
      <c r="AM21" s="185"/>
      <c r="AN21" s="37">
        <f>SUM(COUNTIF(G21:AK21,{"休"}))</f>
        <v>0</v>
      </c>
      <c r="AO21" s="35">
        <f>SUM(COUNTIF(G21:AK21,{"一時中止","管理作業"}))</f>
        <v>0</v>
      </c>
    </row>
    <row r="22" spans="2:43" ht="12.75" customHeight="1" x14ac:dyDescent="0.15">
      <c r="B22" s="186"/>
      <c r="C22" s="187"/>
      <c r="D22" s="188" t="s">
        <v>127</v>
      </c>
      <c r="E22" s="189"/>
      <c r="F22" s="190"/>
      <c r="G22" s="240" t="str">
        <f>'旬報(7月)'!D16</f>
        <v>土</v>
      </c>
      <c r="H22" s="231" t="str">
        <f>'旬報(7月)'!D17</f>
        <v>日</v>
      </c>
      <c r="I22" s="231" t="str">
        <f>'旬報(7月)'!D18</f>
        <v>月</v>
      </c>
      <c r="J22" s="231" t="str">
        <f>'旬報(7月)'!D19</f>
        <v>火</v>
      </c>
      <c r="K22" s="231" t="str">
        <f>'旬報(7月)'!D20</f>
        <v>水</v>
      </c>
      <c r="L22" s="231" t="str">
        <f>'旬報(7月)'!D21</f>
        <v>木</v>
      </c>
      <c r="M22" s="231" t="str">
        <f>'旬報(7月)'!D22</f>
        <v>金</v>
      </c>
      <c r="N22" s="231" t="str">
        <f>'旬報(7月)'!D23</f>
        <v>土</v>
      </c>
      <c r="O22" s="193" t="str">
        <f>'旬報(7月)'!D24</f>
        <v>日</v>
      </c>
      <c r="P22" s="193" t="str">
        <f>'旬報(7月)'!D25</f>
        <v>月</v>
      </c>
      <c r="Q22" s="193" t="str">
        <f>'旬報(7月)'!D36</f>
        <v>火</v>
      </c>
      <c r="R22" s="193" t="str">
        <f>'旬報(7月)'!D37</f>
        <v>水</v>
      </c>
      <c r="S22" s="193" t="str">
        <f>'旬報(7月)'!D38</f>
        <v>木</v>
      </c>
      <c r="T22" s="193" t="str">
        <f>'旬報(7月)'!D39</f>
        <v>金</v>
      </c>
      <c r="U22" s="193" t="str">
        <f>'旬報(7月)'!D40</f>
        <v>土</v>
      </c>
      <c r="V22" s="193" t="str">
        <f>'旬報(7月)'!D41</f>
        <v>日</v>
      </c>
      <c r="W22" s="193" t="str">
        <f>'旬報(7月)'!D42</f>
        <v>月</v>
      </c>
      <c r="X22" s="193" t="str">
        <f>'旬報(7月)'!D43</f>
        <v>火</v>
      </c>
      <c r="Y22" s="193" t="str">
        <f>'旬報(7月)'!D44</f>
        <v>水</v>
      </c>
      <c r="Z22" s="193" t="str">
        <f>'旬報(7月)'!D45</f>
        <v>木</v>
      </c>
      <c r="AA22" s="193" t="str">
        <f>'旬報(7月)'!D56</f>
        <v>金</v>
      </c>
      <c r="AB22" s="193" t="str">
        <f>'旬報(7月)'!D57</f>
        <v>土</v>
      </c>
      <c r="AC22" s="193" t="str">
        <f>'旬報(7月)'!D58</f>
        <v>日</v>
      </c>
      <c r="AD22" s="193" t="str">
        <f>'旬報(7月)'!D59</f>
        <v>月</v>
      </c>
      <c r="AE22" s="193" t="str">
        <f>'旬報(7月)'!D60</f>
        <v>火</v>
      </c>
      <c r="AF22" s="193" t="str">
        <f>'旬報(7月)'!D61</f>
        <v>水</v>
      </c>
      <c r="AG22" s="193" t="str">
        <f>'旬報(7月)'!D62</f>
        <v>木</v>
      </c>
      <c r="AH22" s="193" t="str">
        <f>'旬報(7月)'!D63</f>
        <v>金</v>
      </c>
      <c r="AI22" s="193" t="str">
        <f>'旬報(7月)'!D64</f>
        <v>土</v>
      </c>
      <c r="AJ22" s="193" t="str">
        <f>'旬報(7月)'!D65</f>
        <v>日</v>
      </c>
      <c r="AK22" s="194" t="str">
        <f>'旬報(7月)'!D66</f>
        <v>月</v>
      </c>
      <c r="AL22" s="130"/>
      <c r="AM22" s="130"/>
    </row>
    <row r="23" spans="2:43" ht="12.75" customHeight="1" x14ac:dyDescent="0.15">
      <c r="B23" s="282">
        <f t="shared" ref="B23" si="2">B19+1</f>
        <v>7</v>
      </c>
      <c r="C23" s="283" t="s">
        <v>1</v>
      </c>
      <c r="D23" s="177" t="s">
        <v>9</v>
      </c>
      <c r="E23" s="178"/>
      <c r="F23" s="179"/>
      <c r="G23" s="239" t="s">
        <v>90</v>
      </c>
      <c r="H23" s="234" t="s">
        <v>90</v>
      </c>
      <c r="I23" s="234" t="s">
        <v>11</v>
      </c>
      <c r="J23" s="234" t="s">
        <v>11</v>
      </c>
      <c r="K23" s="234" t="s">
        <v>11</v>
      </c>
      <c r="L23" s="234" t="s">
        <v>11</v>
      </c>
      <c r="M23" s="234" t="s">
        <v>11</v>
      </c>
      <c r="N23" s="234" t="s">
        <v>90</v>
      </c>
      <c r="O23" s="140" t="s">
        <v>90</v>
      </c>
      <c r="P23" s="140" t="s">
        <v>11</v>
      </c>
      <c r="Q23" s="140" t="s">
        <v>11</v>
      </c>
      <c r="R23" s="140" t="s">
        <v>11</v>
      </c>
      <c r="S23" s="140" t="s">
        <v>11</v>
      </c>
      <c r="T23" s="140" t="s">
        <v>11</v>
      </c>
      <c r="U23" s="140" t="s">
        <v>90</v>
      </c>
      <c r="V23" s="140" t="s">
        <v>90</v>
      </c>
      <c r="W23" s="140" t="s">
        <v>11</v>
      </c>
      <c r="X23" s="140" t="s">
        <v>11</v>
      </c>
      <c r="Y23" s="140" t="s">
        <v>11</v>
      </c>
      <c r="Z23" s="140" t="s">
        <v>11</v>
      </c>
      <c r="AA23" s="140" t="s">
        <v>11</v>
      </c>
      <c r="AB23" s="140" t="s">
        <v>90</v>
      </c>
      <c r="AC23" s="140" t="s">
        <v>90</v>
      </c>
      <c r="AD23" s="140" t="s">
        <v>11</v>
      </c>
      <c r="AE23" s="140" t="s">
        <v>11</v>
      </c>
      <c r="AF23" s="140" t="s">
        <v>11</v>
      </c>
      <c r="AG23" s="140" t="s">
        <v>11</v>
      </c>
      <c r="AH23" s="140" t="s">
        <v>11</v>
      </c>
      <c r="AI23" s="140" t="s">
        <v>90</v>
      </c>
      <c r="AJ23" s="140" t="s">
        <v>90</v>
      </c>
      <c r="AK23" s="141" t="s">
        <v>11</v>
      </c>
      <c r="AL23" s="165"/>
      <c r="AM23" s="165"/>
      <c r="AN23" s="37">
        <f>SUM(COUNTIF(G23:AK23,{"休"}))</f>
        <v>10</v>
      </c>
      <c r="AP23" s="35">
        <f>SUM(COUNTIF(G23:AK23,{"■"}))</f>
        <v>21</v>
      </c>
      <c r="AQ23" s="35">
        <f>AN23+AP23</f>
        <v>31</v>
      </c>
    </row>
    <row r="24" spans="2:43" ht="12.75" customHeight="1" x14ac:dyDescent="0.15">
      <c r="B24" s="282"/>
      <c r="C24" s="283"/>
      <c r="D24" s="177" t="s">
        <v>10</v>
      </c>
      <c r="E24" s="178"/>
      <c r="F24" s="179"/>
      <c r="G24" s="239" t="s">
        <v>90</v>
      </c>
      <c r="H24" s="234" t="s">
        <v>90</v>
      </c>
      <c r="I24" s="234" t="s">
        <v>11</v>
      </c>
      <c r="J24" s="234" t="s">
        <v>11</v>
      </c>
      <c r="K24" s="234" t="s">
        <v>11</v>
      </c>
      <c r="L24" s="234" t="s">
        <v>11</v>
      </c>
      <c r="M24" s="234" t="s">
        <v>11</v>
      </c>
      <c r="N24" s="239" t="s">
        <v>90</v>
      </c>
      <c r="O24" s="234" t="s">
        <v>90</v>
      </c>
      <c r="P24" s="234" t="s">
        <v>11</v>
      </c>
      <c r="Q24" s="234" t="s">
        <v>11</v>
      </c>
      <c r="R24" s="234" t="s">
        <v>11</v>
      </c>
      <c r="S24" s="234" t="s">
        <v>11</v>
      </c>
      <c r="T24" s="234" t="s">
        <v>11</v>
      </c>
      <c r="U24" s="239" t="s">
        <v>90</v>
      </c>
      <c r="V24" s="234" t="s">
        <v>90</v>
      </c>
      <c r="W24" s="234" t="s">
        <v>11</v>
      </c>
      <c r="X24" s="234" t="s">
        <v>11</v>
      </c>
      <c r="Y24" s="234" t="s">
        <v>11</v>
      </c>
      <c r="Z24" s="234" t="s">
        <v>11</v>
      </c>
      <c r="AA24" s="234" t="s">
        <v>11</v>
      </c>
      <c r="AB24" s="239" t="s">
        <v>90</v>
      </c>
      <c r="AC24" s="234" t="s">
        <v>90</v>
      </c>
      <c r="AD24" s="234" t="s">
        <v>11</v>
      </c>
      <c r="AE24" s="234" t="s">
        <v>11</v>
      </c>
      <c r="AF24" s="234" t="s">
        <v>11</v>
      </c>
      <c r="AG24" s="234" t="s">
        <v>11</v>
      </c>
      <c r="AH24" s="234" t="s">
        <v>11</v>
      </c>
      <c r="AI24" s="239" t="s">
        <v>90</v>
      </c>
      <c r="AJ24" s="234" t="s">
        <v>90</v>
      </c>
      <c r="AK24" s="235" t="s">
        <v>11</v>
      </c>
      <c r="AL24" s="165"/>
      <c r="AM24" s="165"/>
      <c r="AN24" s="37">
        <f>SUM(COUNTIF(G24:AK24,{"休"}))</f>
        <v>10</v>
      </c>
      <c r="AP24" s="35">
        <f>SUM(COUNTIF(G24:AK24,{"■"}))</f>
        <v>21</v>
      </c>
      <c r="AQ24" s="35">
        <f>AN24+AP24</f>
        <v>31</v>
      </c>
    </row>
    <row r="25" spans="2:43" ht="12.75" customHeight="1" thickBot="1" x14ac:dyDescent="0.2">
      <c r="B25" s="181"/>
      <c r="C25" s="182"/>
      <c r="D25" s="215" t="s">
        <v>130</v>
      </c>
      <c r="E25" s="211"/>
      <c r="F25" s="184"/>
      <c r="G25" s="230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5"/>
      <c r="T25" s="225"/>
      <c r="U25" s="225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4"/>
      <c r="AL25" s="185"/>
      <c r="AM25" s="185"/>
      <c r="AN25" s="37">
        <f>SUM(COUNTIF(G25:AK25,{"休"}))</f>
        <v>0</v>
      </c>
      <c r="AO25" s="37">
        <f>SUM(COUNTIF(G25:AK25,{"一時中止","管理作業"}))</f>
        <v>0</v>
      </c>
    </row>
    <row r="26" spans="2:43" ht="12.75" customHeight="1" x14ac:dyDescent="0.15">
      <c r="B26" s="186"/>
      <c r="C26" s="187"/>
      <c r="D26" s="188" t="s">
        <v>127</v>
      </c>
      <c r="E26" s="189"/>
      <c r="F26" s="190"/>
      <c r="G26" s="240" t="str">
        <f>'旬報(8月)'!D16</f>
        <v>火</v>
      </c>
      <c r="H26" s="231" t="str">
        <f>'旬報(8月)'!D17</f>
        <v>水</v>
      </c>
      <c r="I26" s="231" t="str">
        <f>'旬報(8月)'!D18</f>
        <v>木</v>
      </c>
      <c r="J26" s="231" t="str">
        <f>'旬報(8月)'!D19</f>
        <v>金</v>
      </c>
      <c r="K26" s="231" t="str">
        <f>'旬報(8月)'!D20</f>
        <v>土</v>
      </c>
      <c r="L26" s="231" t="str">
        <f>'旬報(8月)'!D21</f>
        <v>日</v>
      </c>
      <c r="M26" s="231" t="str">
        <f>'旬報(8月)'!D22</f>
        <v>月</v>
      </c>
      <c r="N26" s="231" t="str">
        <f>'旬報(8月)'!D23</f>
        <v>火</v>
      </c>
      <c r="O26" s="193" t="str">
        <f>'旬報(8月)'!D24</f>
        <v>水</v>
      </c>
      <c r="P26" s="193" t="str">
        <f>'旬報(8月)'!D25</f>
        <v>木</v>
      </c>
      <c r="Q26" s="193" t="str">
        <f>'旬報(8月)'!D36</f>
        <v>金</v>
      </c>
      <c r="R26" s="195" t="str">
        <f>'旬報(8月)'!D37</f>
        <v>土</v>
      </c>
      <c r="S26" s="196" t="s">
        <v>88</v>
      </c>
      <c r="T26" s="197" t="s">
        <v>88</v>
      </c>
      <c r="U26" s="198" t="s">
        <v>88</v>
      </c>
      <c r="V26" s="192" t="str">
        <f>'旬報(8月)'!D41</f>
        <v>水</v>
      </c>
      <c r="W26" s="193" t="str">
        <f>'旬報(8月)'!D42</f>
        <v>木</v>
      </c>
      <c r="X26" s="193" t="str">
        <f>'旬報(8月)'!D43</f>
        <v>金</v>
      </c>
      <c r="Y26" s="193" t="str">
        <f>'旬報(8月)'!D44</f>
        <v>土</v>
      </c>
      <c r="Z26" s="193" t="str">
        <f>'旬報(8月)'!D45</f>
        <v>日</v>
      </c>
      <c r="AA26" s="193" t="str">
        <f>'旬報(8月)'!D56</f>
        <v>月</v>
      </c>
      <c r="AB26" s="193" t="str">
        <f>'旬報(8月)'!D57</f>
        <v>火</v>
      </c>
      <c r="AC26" s="193" t="str">
        <f>'旬報(8月)'!D58</f>
        <v>水</v>
      </c>
      <c r="AD26" s="193" t="str">
        <f>'旬報(8月)'!D59</f>
        <v>木</v>
      </c>
      <c r="AE26" s="193" t="str">
        <f>'旬報(8月)'!D60</f>
        <v>金</v>
      </c>
      <c r="AF26" s="193" t="str">
        <f>'旬報(8月)'!D61</f>
        <v>土</v>
      </c>
      <c r="AG26" s="193" t="str">
        <f>'旬報(8月)'!D62</f>
        <v>日</v>
      </c>
      <c r="AH26" s="193" t="str">
        <f>'旬報(8月)'!D63</f>
        <v>月</v>
      </c>
      <c r="AI26" s="193" t="str">
        <f>'旬報(8月)'!D64</f>
        <v>火</v>
      </c>
      <c r="AJ26" s="193" t="str">
        <f>'旬報(8月)'!D65</f>
        <v>水</v>
      </c>
      <c r="AK26" s="194" t="str">
        <f>'旬報(8月)'!D66</f>
        <v>木</v>
      </c>
      <c r="AL26" s="130"/>
      <c r="AM26" s="130"/>
    </row>
    <row r="27" spans="2:43" ht="12.75" customHeight="1" x14ac:dyDescent="0.15">
      <c r="B27" s="282">
        <f t="shared" ref="B27" si="3">B23+1</f>
        <v>8</v>
      </c>
      <c r="C27" s="283" t="s">
        <v>1</v>
      </c>
      <c r="D27" s="177" t="s">
        <v>9</v>
      </c>
      <c r="E27" s="178"/>
      <c r="F27" s="179"/>
      <c r="G27" s="239" t="s">
        <v>11</v>
      </c>
      <c r="H27" s="234" t="s">
        <v>11</v>
      </c>
      <c r="I27" s="234" t="s">
        <v>11</v>
      </c>
      <c r="J27" s="234" t="s">
        <v>11</v>
      </c>
      <c r="K27" s="234" t="s">
        <v>90</v>
      </c>
      <c r="L27" s="234" t="s">
        <v>90</v>
      </c>
      <c r="M27" s="234" t="s">
        <v>11</v>
      </c>
      <c r="N27" s="234" t="s">
        <v>11</v>
      </c>
      <c r="O27" s="140" t="s">
        <v>11</v>
      </c>
      <c r="P27" s="140" t="s">
        <v>11</v>
      </c>
      <c r="Q27" s="140" t="s">
        <v>11</v>
      </c>
      <c r="R27" s="199" t="s">
        <v>90</v>
      </c>
      <c r="S27" s="200" t="s">
        <v>90</v>
      </c>
      <c r="T27" s="140" t="s">
        <v>90</v>
      </c>
      <c r="U27" s="201" t="s">
        <v>90</v>
      </c>
      <c r="V27" s="202" t="s">
        <v>11</v>
      </c>
      <c r="W27" s="140" t="s">
        <v>11</v>
      </c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1"/>
      <c r="AL27" s="165"/>
      <c r="AM27" s="165"/>
      <c r="AN27" s="37">
        <f>SUM(COUNTIF(G27:AK27,{"休"}))</f>
        <v>6</v>
      </c>
      <c r="AO27" s="165"/>
      <c r="AP27" s="35">
        <f>SUM(COUNTIF(G27:AK27,{"■"}))</f>
        <v>11</v>
      </c>
      <c r="AQ27" s="35">
        <f>AN27+AP27</f>
        <v>17</v>
      </c>
    </row>
    <row r="28" spans="2:43" ht="12.75" customHeight="1" x14ac:dyDescent="0.15">
      <c r="B28" s="282"/>
      <c r="C28" s="283"/>
      <c r="D28" s="177" t="s">
        <v>10</v>
      </c>
      <c r="E28" s="178"/>
      <c r="F28" s="179"/>
      <c r="G28" s="239" t="s">
        <v>11</v>
      </c>
      <c r="H28" s="234" t="s">
        <v>11</v>
      </c>
      <c r="I28" s="234" t="s">
        <v>11</v>
      </c>
      <c r="J28" s="234" t="s">
        <v>11</v>
      </c>
      <c r="K28" s="234" t="s">
        <v>90</v>
      </c>
      <c r="L28" s="234" t="s">
        <v>90</v>
      </c>
      <c r="M28" s="234" t="s">
        <v>11</v>
      </c>
      <c r="N28" s="234" t="s">
        <v>11</v>
      </c>
      <c r="O28" s="140" t="s">
        <v>11</v>
      </c>
      <c r="P28" s="140" t="s">
        <v>11</v>
      </c>
      <c r="Q28" s="140" t="s">
        <v>11</v>
      </c>
      <c r="R28" s="199" t="s">
        <v>90</v>
      </c>
      <c r="S28" s="200" t="s">
        <v>90</v>
      </c>
      <c r="T28" s="140" t="s">
        <v>90</v>
      </c>
      <c r="U28" s="201" t="s">
        <v>90</v>
      </c>
      <c r="V28" s="202" t="s">
        <v>11</v>
      </c>
      <c r="W28" s="140" t="s">
        <v>11</v>
      </c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1"/>
      <c r="AL28" s="165"/>
      <c r="AM28" s="165"/>
      <c r="AN28" s="37">
        <f>SUM(COUNTIF(G28:AK28,{"休"}))</f>
        <v>6</v>
      </c>
      <c r="AO28" s="165"/>
      <c r="AP28" s="35">
        <f>SUM(COUNTIF(G28:AK28,{"■"}))</f>
        <v>11</v>
      </c>
      <c r="AQ28" s="35">
        <f>AN28+AP28</f>
        <v>17</v>
      </c>
    </row>
    <row r="29" spans="2:43" ht="12.75" customHeight="1" thickBot="1" x14ac:dyDescent="0.2">
      <c r="B29" s="181"/>
      <c r="C29" s="182"/>
      <c r="D29" s="215" t="s">
        <v>130</v>
      </c>
      <c r="E29" s="211"/>
      <c r="F29" s="184"/>
      <c r="G29" s="23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6"/>
      <c r="S29" s="227"/>
      <c r="T29" s="228"/>
      <c r="U29" s="229"/>
      <c r="V29" s="230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4"/>
      <c r="AL29" s="185"/>
      <c r="AM29" s="185"/>
      <c r="AN29" s="37">
        <f>SUM(COUNTIF(G29:AK29,{"休"}))</f>
        <v>0</v>
      </c>
      <c r="AO29" s="37">
        <f>SUM(COUNTIF(G29:AK29,{"一時中止","管理作業"}))</f>
        <v>0</v>
      </c>
    </row>
    <row r="30" spans="2:43" ht="12.75" customHeight="1" x14ac:dyDescent="0.15">
      <c r="B30" s="186"/>
      <c r="C30" s="187"/>
      <c r="D30" s="188" t="s">
        <v>127</v>
      </c>
      <c r="E30" s="189"/>
      <c r="F30" s="190"/>
      <c r="G30" s="192" t="str">
        <f>'旬報(9月)'!D16</f>
        <v>金</v>
      </c>
      <c r="H30" s="193" t="str">
        <f>'旬報(9月)'!D17</f>
        <v>土</v>
      </c>
      <c r="I30" s="193" t="str">
        <f>'旬報(9月)'!D18</f>
        <v>日</v>
      </c>
      <c r="J30" s="193" t="str">
        <f>'旬報(9月)'!D19</f>
        <v>月</v>
      </c>
      <c r="K30" s="193" t="str">
        <f>'旬報(9月)'!D20</f>
        <v>火</v>
      </c>
      <c r="L30" s="193" t="str">
        <f>'旬報(9月)'!D21</f>
        <v>水</v>
      </c>
      <c r="M30" s="193" t="str">
        <f>'旬報(9月)'!D22</f>
        <v>木</v>
      </c>
      <c r="N30" s="193" t="str">
        <f>'旬報(9月)'!D23</f>
        <v>金</v>
      </c>
      <c r="O30" s="193" t="str">
        <f>'旬報(9月)'!D24</f>
        <v>土</v>
      </c>
      <c r="P30" s="193" t="str">
        <f>'旬報(9月)'!D25</f>
        <v>日</v>
      </c>
      <c r="Q30" s="193" t="str">
        <f>'旬報(9月)'!D36</f>
        <v>月</v>
      </c>
      <c r="R30" s="193" t="str">
        <f>'旬報(9月)'!D37</f>
        <v>火</v>
      </c>
      <c r="S30" s="203" t="str">
        <f>'旬報(9月)'!D38</f>
        <v>水</v>
      </c>
      <c r="T30" s="203" t="str">
        <f>'旬報(9月)'!D39</f>
        <v>木</v>
      </c>
      <c r="U30" s="203" t="str">
        <f>'旬報(9月)'!D40</f>
        <v>金</v>
      </c>
      <c r="V30" s="193" t="str">
        <f>'旬報(9月)'!D41</f>
        <v>土</v>
      </c>
      <c r="W30" s="193" t="str">
        <f>'旬報(9月)'!D42</f>
        <v>日</v>
      </c>
      <c r="X30" s="193" t="str">
        <f>'旬報(9月)'!D43</f>
        <v>月</v>
      </c>
      <c r="Y30" s="193" t="str">
        <f>'旬報(9月)'!D44</f>
        <v>火</v>
      </c>
      <c r="Z30" s="193" t="str">
        <f>'旬報(9月)'!D45</f>
        <v>水</v>
      </c>
      <c r="AA30" s="193" t="str">
        <f>'旬報(9月)'!D56</f>
        <v>木</v>
      </c>
      <c r="AB30" s="193" t="str">
        <f>'旬報(9月)'!D57</f>
        <v>金</v>
      </c>
      <c r="AC30" s="193" t="str">
        <f>'旬報(9月)'!D58</f>
        <v>土</v>
      </c>
      <c r="AD30" s="193" t="str">
        <f>'旬報(9月)'!D59</f>
        <v>日</v>
      </c>
      <c r="AE30" s="193" t="str">
        <f>'旬報(9月)'!D60</f>
        <v>月</v>
      </c>
      <c r="AF30" s="193" t="str">
        <f>'旬報(9月)'!D61</f>
        <v>火</v>
      </c>
      <c r="AG30" s="193" t="str">
        <f>'旬報(9月)'!D62</f>
        <v>水</v>
      </c>
      <c r="AH30" s="193" t="str">
        <f>'旬報(9月)'!D63</f>
        <v>木</v>
      </c>
      <c r="AI30" s="193" t="str">
        <f>'旬報(9月)'!D64</f>
        <v>金</v>
      </c>
      <c r="AJ30" s="193" t="str">
        <f>'旬報(9月)'!D65</f>
        <v>土</v>
      </c>
      <c r="AK30" s="194"/>
      <c r="AL30" s="130"/>
      <c r="AM30" s="130"/>
    </row>
    <row r="31" spans="2:43" ht="12.75" customHeight="1" x14ac:dyDescent="0.15">
      <c r="B31" s="282">
        <f t="shared" ref="B31" si="4">B27+1</f>
        <v>9</v>
      </c>
      <c r="C31" s="283" t="s">
        <v>1</v>
      </c>
      <c r="D31" s="177" t="s">
        <v>9</v>
      </c>
      <c r="E31" s="178"/>
      <c r="F31" s="179"/>
      <c r="G31" s="239"/>
      <c r="H31" s="234"/>
      <c r="I31" s="234"/>
      <c r="J31" s="234"/>
      <c r="K31" s="234"/>
      <c r="L31" s="234"/>
      <c r="M31" s="234"/>
      <c r="N31" s="234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1"/>
      <c r="AL31" s="165"/>
      <c r="AM31" s="16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282"/>
      <c r="C32" s="283"/>
      <c r="D32" s="177" t="s">
        <v>10</v>
      </c>
      <c r="E32" s="178"/>
      <c r="F32" s="179"/>
      <c r="G32" s="239"/>
      <c r="H32" s="234"/>
      <c r="I32" s="234"/>
      <c r="J32" s="234"/>
      <c r="K32" s="234"/>
      <c r="L32" s="234"/>
      <c r="M32" s="234"/>
      <c r="N32" s="234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1"/>
      <c r="AL32" s="165"/>
      <c r="AM32" s="16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181"/>
      <c r="C33" s="182"/>
      <c r="D33" s="215" t="s">
        <v>130</v>
      </c>
      <c r="E33" s="211"/>
      <c r="F33" s="184"/>
      <c r="G33" s="230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4"/>
      <c r="AL33" s="185"/>
      <c r="AM33" s="185"/>
      <c r="AN33" s="37">
        <f>SUM(COUNTIF(G33:AK33,{"休"}))</f>
        <v>0</v>
      </c>
      <c r="AO33" s="37">
        <f>SUM(COUNTIF(G33:AK33,{"一時中止","管理作業"}))</f>
        <v>0</v>
      </c>
    </row>
    <row r="34" spans="2:43" ht="12.75" customHeight="1" x14ac:dyDescent="0.15">
      <c r="B34" s="186"/>
      <c r="C34" s="187"/>
      <c r="D34" s="188" t="s">
        <v>127</v>
      </c>
      <c r="E34" s="189"/>
      <c r="F34" s="190"/>
      <c r="G34" s="240" t="str">
        <f>'旬報(10月)'!D16</f>
        <v>日</v>
      </c>
      <c r="H34" s="231" t="str">
        <f>'旬報(10月)'!D17</f>
        <v>月</v>
      </c>
      <c r="I34" s="231" t="str">
        <f>'旬報(10月)'!D18</f>
        <v>火</v>
      </c>
      <c r="J34" s="231" t="str">
        <f>'旬報(10月)'!D19</f>
        <v>水</v>
      </c>
      <c r="K34" s="231" t="str">
        <f>'旬報(10月)'!D20</f>
        <v>木</v>
      </c>
      <c r="L34" s="231" t="str">
        <f>'旬報(10月)'!D21</f>
        <v>金</v>
      </c>
      <c r="M34" s="231" t="str">
        <f>'旬報(10月)'!D22</f>
        <v>土</v>
      </c>
      <c r="N34" s="231" t="str">
        <f>'旬報(10月)'!D23</f>
        <v>日</v>
      </c>
      <c r="O34" s="193" t="str">
        <f>'旬報(10月)'!D24</f>
        <v>月</v>
      </c>
      <c r="P34" s="193" t="str">
        <f>'旬報(10月)'!D25</f>
        <v>火</v>
      </c>
      <c r="Q34" s="193" t="str">
        <f>'旬報(10月)'!D36</f>
        <v>水</v>
      </c>
      <c r="R34" s="193" t="str">
        <f>'旬報(10月)'!D37</f>
        <v>木</v>
      </c>
      <c r="S34" s="193" t="str">
        <f>'旬報(10月)'!D38</f>
        <v>金</v>
      </c>
      <c r="T34" s="193" t="str">
        <f>'旬報(10月)'!D39</f>
        <v>土</v>
      </c>
      <c r="U34" s="193" t="str">
        <f>'旬報(10月)'!D40</f>
        <v>日</v>
      </c>
      <c r="V34" s="193" t="str">
        <f>'旬報(10月)'!D41</f>
        <v>月</v>
      </c>
      <c r="W34" s="193" t="str">
        <f>'旬報(10月)'!D42</f>
        <v>火</v>
      </c>
      <c r="X34" s="193" t="str">
        <f>'旬報(10月)'!D43</f>
        <v>水</v>
      </c>
      <c r="Y34" s="193" t="str">
        <f>'旬報(10月)'!D44</f>
        <v>木</v>
      </c>
      <c r="Z34" s="193" t="str">
        <f>'旬報(10月)'!D45</f>
        <v>金</v>
      </c>
      <c r="AA34" s="193" t="str">
        <f>'旬報(10月)'!D56</f>
        <v>土</v>
      </c>
      <c r="AB34" s="193" t="str">
        <f>'旬報(10月)'!D57</f>
        <v>日</v>
      </c>
      <c r="AC34" s="193" t="str">
        <f>'旬報(10月)'!D58</f>
        <v>月</v>
      </c>
      <c r="AD34" s="193" t="str">
        <f>'旬報(10月)'!D59</f>
        <v>火</v>
      </c>
      <c r="AE34" s="193" t="str">
        <f>'旬報(10月)'!D60</f>
        <v>水</v>
      </c>
      <c r="AF34" s="193" t="str">
        <f>'旬報(10月)'!D61</f>
        <v>木</v>
      </c>
      <c r="AG34" s="193" t="str">
        <f>'旬報(10月)'!D62</f>
        <v>金</v>
      </c>
      <c r="AH34" s="193" t="str">
        <f>'旬報(10月)'!D63</f>
        <v>土</v>
      </c>
      <c r="AI34" s="193" t="str">
        <f>'旬報(10月)'!D64</f>
        <v>日</v>
      </c>
      <c r="AJ34" s="193" t="str">
        <f>'旬報(10月)'!D65</f>
        <v>月</v>
      </c>
      <c r="AK34" s="194" t="str">
        <f>'旬報(10月)'!D66</f>
        <v>火</v>
      </c>
      <c r="AL34" s="130"/>
      <c r="AM34" s="130"/>
    </row>
    <row r="35" spans="2:43" ht="12.75" customHeight="1" x14ac:dyDescent="0.15">
      <c r="B35" s="282">
        <f t="shared" ref="B35" si="5">B31+1</f>
        <v>10</v>
      </c>
      <c r="C35" s="283" t="s">
        <v>1</v>
      </c>
      <c r="D35" s="177" t="s">
        <v>9</v>
      </c>
      <c r="E35" s="178"/>
      <c r="F35" s="179"/>
      <c r="G35" s="239"/>
      <c r="H35" s="234"/>
      <c r="I35" s="234"/>
      <c r="J35" s="234"/>
      <c r="K35" s="234"/>
      <c r="L35" s="234"/>
      <c r="M35" s="234"/>
      <c r="N35" s="234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165"/>
      <c r="AM35" s="16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82"/>
      <c r="C36" s="283"/>
      <c r="D36" s="177" t="s">
        <v>10</v>
      </c>
      <c r="E36" s="178"/>
      <c r="F36" s="179"/>
      <c r="G36" s="239"/>
      <c r="H36" s="234"/>
      <c r="I36" s="234"/>
      <c r="J36" s="234"/>
      <c r="K36" s="234"/>
      <c r="L36" s="234"/>
      <c r="M36" s="234"/>
      <c r="N36" s="234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1"/>
      <c r="AL36" s="165"/>
      <c r="AM36" s="16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81"/>
      <c r="C37" s="182"/>
      <c r="D37" s="215" t="s">
        <v>130</v>
      </c>
      <c r="E37" s="211"/>
      <c r="F37" s="184"/>
      <c r="G37" s="230"/>
      <c r="H37" s="223"/>
      <c r="I37" s="223"/>
      <c r="J37" s="223"/>
      <c r="K37" s="223"/>
      <c r="L37" s="223"/>
      <c r="M37" s="223"/>
      <c r="N37" s="22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4"/>
      <c r="AL37" s="185"/>
      <c r="AM37" s="185"/>
      <c r="AN37" s="37">
        <f>SUM(COUNTIF(G37:AK37,{"休"}))</f>
        <v>0</v>
      </c>
      <c r="AO37" s="37">
        <f>SUM(COUNTIF(G37:AK37,{"一時中止","管理作業"}))</f>
        <v>0</v>
      </c>
    </row>
    <row r="38" spans="2:43" ht="12.75" customHeight="1" x14ac:dyDescent="0.15">
      <c r="B38" s="186"/>
      <c r="C38" s="187"/>
      <c r="D38" s="188" t="s">
        <v>127</v>
      </c>
      <c r="E38" s="189"/>
      <c r="F38" s="190"/>
      <c r="G38" s="240" t="str">
        <f>'旬報(11月)'!D16</f>
        <v>水</v>
      </c>
      <c r="H38" s="231" t="str">
        <f>'旬報(11月)'!D17</f>
        <v>木</v>
      </c>
      <c r="I38" s="231" t="str">
        <f>'旬報(11月)'!D18</f>
        <v>金</v>
      </c>
      <c r="J38" s="231" t="str">
        <f>'旬報(11月)'!D19</f>
        <v>土</v>
      </c>
      <c r="K38" s="231" t="str">
        <f>'旬報(11月)'!D20</f>
        <v>日</v>
      </c>
      <c r="L38" s="231" t="str">
        <f>'旬報(11月)'!D21</f>
        <v>月</v>
      </c>
      <c r="M38" s="231" t="str">
        <f>'旬報(11月)'!D22</f>
        <v>火</v>
      </c>
      <c r="N38" s="231" t="str">
        <f>'旬報(11月)'!D23</f>
        <v>水</v>
      </c>
      <c r="O38" s="193" t="str">
        <f>'旬報(11月)'!D24</f>
        <v>木</v>
      </c>
      <c r="P38" s="193" t="str">
        <f>'旬報(11月)'!D25</f>
        <v>金</v>
      </c>
      <c r="Q38" s="193" t="str">
        <f>'旬報(11月)'!D36</f>
        <v>土</v>
      </c>
      <c r="R38" s="193" t="str">
        <f>'旬報(11月)'!D37</f>
        <v>日</v>
      </c>
      <c r="S38" s="193" t="str">
        <f>'旬報(11月)'!D38</f>
        <v>月</v>
      </c>
      <c r="T38" s="193" t="str">
        <f>'旬報(11月)'!D39</f>
        <v>火</v>
      </c>
      <c r="U38" s="193" t="str">
        <f>'旬報(11月)'!D40</f>
        <v>水</v>
      </c>
      <c r="V38" s="193" t="str">
        <f>'旬報(11月)'!D41</f>
        <v>木</v>
      </c>
      <c r="W38" s="193" t="str">
        <f>'旬報(11月)'!D42</f>
        <v>金</v>
      </c>
      <c r="X38" s="193" t="str">
        <f>'旬報(11月)'!D43</f>
        <v>土</v>
      </c>
      <c r="Y38" s="193" t="str">
        <f>'旬報(11月)'!D44</f>
        <v>日</v>
      </c>
      <c r="Z38" s="193" t="str">
        <f>'旬報(11月)'!D45</f>
        <v>月</v>
      </c>
      <c r="AA38" s="193" t="str">
        <f>'旬報(11月)'!D56</f>
        <v>火</v>
      </c>
      <c r="AB38" s="193" t="str">
        <f>'旬報(11月)'!D57</f>
        <v>水</v>
      </c>
      <c r="AC38" s="193" t="str">
        <f>'旬報(11月)'!D58</f>
        <v>木</v>
      </c>
      <c r="AD38" s="193" t="str">
        <f>'旬報(11月)'!D59</f>
        <v>金</v>
      </c>
      <c r="AE38" s="193" t="str">
        <f>'旬報(11月)'!D60</f>
        <v>土</v>
      </c>
      <c r="AF38" s="193" t="str">
        <f>'旬報(11月)'!D61</f>
        <v>日</v>
      </c>
      <c r="AG38" s="193" t="str">
        <f>'旬報(11月)'!D62</f>
        <v>月</v>
      </c>
      <c r="AH38" s="193" t="str">
        <f>'旬報(11月)'!D63</f>
        <v>火</v>
      </c>
      <c r="AI38" s="193" t="str">
        <f>'旬報(11月)'!D64</f>
        <v>水</v>
      </c>
      <c r="AJ38" s="193" t="str">
        <f>'旬報(11月)'!D65</f>
        <v>木</v>
      </c>
      <c r="AK38" s="194"/>
      <c r="AL38" s="130"/>
      <c r="AM38" s="130"/>
    </row>
    <row r="39" spans="2:43" ht="12.75" customHeight="1" x14ac:dyDescent="0.15">
      <c r="B39" s="282">
        <f t="shared" ref="B39" si="6">B35+1</f>
        <v>11</v>
      </c>
      <c r="C39" s="283" t="s">
        <v>1</v>
      </c>
      <c r="D39" s="177" t="s">
        <v>9</v>
      </c>
      <c r="E39" s="178"/>
      <c r="F39" s="179"/>
      <c r="G39" s="239"/>
      <c r="H39" s="234"/>
      <c r="I39" s="234"/>
      <c r="J39" s="234"/>
      <c r="K39" s="234"/>
      <c r="L39" s="234"/>
      <c r="M39" s="234"/>
      <c r="N39" s="234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1"/>
      <c r="AL39" s="165"/>
      <c r="AM39" s="16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82"/>
      <c r="C40" s="283"/>
      <c r="D40" s="177" t="s">
        <v>10</v>
      </c>
      <c r="E40" s="178"/>
      <c r="F40" s="179"/>
      <c r="G40" s="239"/>
      <c r="H40" s="234"/>
      <c r="I40" s="234"/>
      <c r="J40" s="234"/>
      <c r="K40" s="234"/>
      <c r="L40" s="234"/>
      <c r="M40" s="234"/>
      <c r="N40" s="234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1"/>
      <c r="AL40" s="165"/>
      <c r="AM40" s="16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81"/>
      <c r="C41" s="182"/>
      <c r="D41" s="215" t="s">
        <v>130</v>
      </c>
      <c r="E41" s="211"/>
      <c r="F41" s="184"/>
      <c r="G41" s="230"/>
      <c r="H41" s="223"/>
      <c r="I41" s="223"/>
      <c r="J41" s="223"/>
      <c r="K41" s="223"/>
      <c r="L41" s="223"/>
      <c r="M41" s="223"/>
      <c r="N41" s="22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6"/>
      <c r="AJ41" s="216"/>
      <c r="AK41" s="221"/>
      <c r="AL41" s="185"/>
      <c r="AM41" s="185"/>
      <c r="AN41" s="37">
        <f>SUM(COUNTIF(G41:AK41,{"休"}))</f>
        <v>0</v>
      </c>
      <c r="AO41" s="37">
        <f>SUM(COUNTIF(G41:AK41,{"一時中止","管理作業"}))</f>
        <v>0</v>
      </c>
    </row>
    <row r="42" spans="2:43" ht="12.75" customHeight="1" x14ac:dyDescent="0.15">
      <c r="B42" s="186"/>
      <c r="C42" s="187"/>
      <c r="D42" s="188" t="s">
        <v>127</v>
      </c>
      <c r="E42" s="189"/>
      <c r="F42" s="190"/>
      <c r="G42" s="240" t="str">
        <f>'旬報(12月)'!D16</f>
        <v>金</v>
      </c>
      <c r="H42" s="231" t="str">
        <f>'旬報(12月)'!D17</f>
        <v>土</v>
      </c>
      <c r="I42" s="231" t="str">
        <f>'旬報(12月)'!D18</f>
        <v>日</v>
      </c>
      <c r="J42" s="231" t="str">
        <f>'旬報(12月)'!D19</f>
        <v>月</v>
      </c>
      <c r="K42" s="231" t="str">
        <f>'旬報(12月)'!D20</f>
        <v>火</v>
      </c>
      <c r="L42" s="231" t="str">
        <f>'旬報(12月)'!D21</f>
        <v>水</v>
      </c>
      <c r="M42" s="231" t="str">
        <f>'旬報(12月)'!D22</f>
        <v>木</v>
      </c>
      <c r="N42" s="231" t="str">
        <f>'旬報(12月)'!D23</f>
        <v>金</v>
      </c>
      <c r="O42" s="193" t="str">
        <f>'旬報(12月)'!D24</f>
        <v>土</v>
      </c>
      <c r="P42" s="193" t="str">
        <f>'旬報(12月)'!D25</f>
        <v>日</v>
      </c>
      <c r="Q42" s="193" t="str">
        <f>'旬報(12月)'!D36</f>
        <v>月</v>
      </c>
      <c r="R42" s="193" t="str">
        <f>'旬報(12月)'!D37</f>
        <v>火</v>
      </c>
      <c r="S42" s="193" t="str">
        <f>'旬報(12月)'!D38</f>
        <v>水</v>
      </c>
      <c r="T42" s="193" t="str">
        <f>'旬報(12月)'!D39</f>
        <v>木</v>
      </c>
      <c r="U42" s="193" t="str">
        <f>'旬報(12月)'!D40</f>
        <v>金</v>
      </c>
      <c r="V42" s="193" t="str">
        <f>'旬報(12月)'!D41</f>
        <v>土</v>
      </c>
      <c r="W42" s="193" t="str">
        <f>'旬報(12月)'!D42</f>
        <v>日</v>
      </c>
      <c r="X42" s="193" t="str">
        <f>'旬報(12月)'!D43</f>
        <v>月</v>
      </c>
      <c r="Y42" s="193" t="str">
        <f>'旬報(12月)'!D44</f>
        <v>火</v>
      </c>
      <c r="Z42" s="193" t="str">
        <f>'旬報(12月)'!D45</f>
        <v>水</v>
      </c>
      <c r="AA42" s="193" t="str">
        <f>'旬報(12月)'!D56</f>
        <v>木</v>
      </c>
      <c r="AB42" s="193" t="str">
        <f>'旬報(12月)'!D57</f>
        <v>金</v>
      </c>
      <c r="AC42" s="193" t="str">
        <f>'旬報(12月)'!D58</f>
        <v>土</v>
      </c>
      <c r="AD42" s="193" t="str">
        <f>'旬報(12月)'!D59</f>
        <v>日</v>
      </c>
      <c r="AE42" s="193" t="str">
        <f>'旬報(12月)'!D60</f>
        <v>月</v>
      </c>
      <c r="AF42" s="193" t="str">
        <f>'旬報(12月)'!D61</f>
        <v>火</v>
      </c>
      <c r="AG42" s="193" t="str">
        <f>'旬報(12月)'!D62</f>
        <v>水</v>
      </c>
      <c r="AH42" s="195" t="str">
        <f>'旬報(12月)'!D63</f>
        <v>木</v>
      </c>
      <c r="AI42" s="196" t="s">
        <v>89</v>
      </c>
      <c r="AJ42" s="197" t="s">
        <v>89</v>
      </c>
      <c r="AK42" s="248" t="s">
        <v>89</v>
      </c>
      <c r="AL42" s="130"/>
      <c r="AM42" s="130"/>
      <c r="AO42" s="165"/>
    </row>
    <row r="43" spans="2:43" ht="12.75" customHeight="1" x14ac:dyDescent="0.15">
      <c r="B43" s="282">
        <f t="shared" ref="B43" si="7">B39+1</f>
        <v>12</v>
      </c>
      <c r="C43" s="283" t="s">
        <v>1</v>
      </c>
      <c r="D43" s="177" t="s">
        <v>9</v>
      </c>
      <c r="E43" s="178"/>
      <c r="F43" s="179"/>
      <c r="G43" s="239"/>
      <c r="H43" s="234"/>
      <c r="I43" s="234"/>
      <c r="J43" s="234"/>
      <c r="K43" s="234"/>
      <c r="L43" s="234"/>
      <c r="M43" s="234"/>
      <c r="N43" s="234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99"/>
      <c r="AI43" s="200"/>
      <c r="AJ43" s="140"/>
      <c r="AK43" s="141"/>
      <c r="AL43" s="165"/>
      <c r="AM43" s="165"/>
      <c r="AN43" s="37">
        <f>SUM(COUNTIF(G43:AK43,{"休"}))</f>
        <v>0</v>
      </c>
      <c r="AO43" s="165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82"/>
      <c r="C44" s="283"/>
      <c r="D44" s="177" t="s">
        <v>10</v>
      </c>
      <c r="E44" s="178"/>
      <c r="F44" s="179"/>
      <c r="G44" s="239"/>
      <c r="H44" s="234"/>
      <c r="I44" s="234"/>
      <c r="J44" s="234"/>
      <c r="K44" s="234"/>
      <c r="L44" s="234"/>
      <c r="M44" s="234"/>
      <c r="N44" s="234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99"/>
      <c r="AI44" s="200"/>
      <c r="AJ44" s="140"/>
      <c r="AK44" s="141"/>
      <c r="AL44" s="165"/>
      <c r="AM44" s="165"/>
      <c r="AN44" s="37">
        <f>SUM(COUNTIF(G44:AK44,{"休"}))</f>
        <v>0</v>
      </c>
      <c r="AO44" s="165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81"/>
      <c r="C45" s="182"/>
      <c r="D45" s="215" t="s">
        <v>130</v>
      </c>
      <c r="E45" s="211"/>
      <c r="F45" s="184"/>
      <c r="G45" s="241"/>
      <c r="H45" s="225"/>
      <c r="I45" s="225"/>
      <c r="J45" s="223"/>
      <c r="K45" s="223"/>
      <c r="L45" s="223"/>
      <c r="M45" s="223"/>
      <c r="N45" s="22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7"/>
      <c r="AI45" s="218"/>
      <c r="AJ45" s="219"/>
      <c r="AK45" s="221"/>
      <c r="AL45" s="185"/>
      <c r="AM45" s="185"/>
      <c r="AN45" s="37">
        <f>SUM(COUNTIF(G45:AK45,{"休"}))</f>
        <v>0</v>
      </c>
      <c r="AO45" s="37">
        <f>SUM(COUNTIF(G45:AK45,{"一時中止","管理作業"}))</f>
        <v>0</v>
      </c>
    </row>
    <row r="46" spans="2:43" ht="12.75" customHeight="1" x14ac:dyDescent="0.15">
      <c r="B46" s="284" t="str">
        <f xml:space="preserve"> 初期入力!D4+1&amp;"年"</f>
        <v>2024年</v>
      </c>
      <c r="C46" s="285"/>
      <c r="D46" s="188" t="s">
        <v>127</v>
      </c>
      <c r="E46" s="189"/>
      <c r="F46" s="189"/>
      <c r="G46" s="196" t="s">
        <v>89</v>
      </c>
      <c r="H46" s="197" t="s">
        <v>89</v>
      </c>
      <c r="I46" s="198" t="s">
        <v>89</v>
      </c>
      <c r="J46" s="240" t="str">
        <f>'旬報(翌1月)'!D19</f>
        <v>木</v>
      </c>
      <c r="K46" s="231" t="str">
        <f>'旬報(翌1月)'!D20</f>
        <v>金</v>
      </c>
      <c r="L46" s="231" t="str">
        <f>'旬報(翌1月)'!D21</f>
        <v>土</v>
      </c>
      <c r="M46" s="231" t="str">
        <f>'旬報(翌1月)'!D22</f>
        <v>日</v>
      </c>
      <c r="N46" s="231" t="str">
        <f>'旬報(翌1月)'!D23</f>
        <v>月</v>
      </c>
      <c r="O46" s="231" t="str">
        <f>'旬報(翌1月)'!D24</f>
        <v>火</v>
      </c>
      <c r="P46" s="231" t="str">
        <f>'旬報(翌1月)'!D25</f>
        <v>水</v>
      </c>
      <c r="Q46" s="231" t="str">
        <f>'旬報(翌1月)'!D36</f>
        <v>木</v>
      </c>
      <c r="R46" s="231" t="str">
        <f>'旬報(翌1月)'!D37</f>
        <v>金</v>
      </c>
      <c r="S46" s="231" t="str">
        <f>'旬報(翌1月)'!D38</f>
        <v>土</v>
      </c>
      <c r="T46" s="231" t="str">
        <f>'旬報(翌1月)'!D39</f>
        <v>日</v>
      </c>
      <c r="U46" s="231" t="str">
        <f>'旬報(翌1月)'!D40</f>
        <v>月</v>
      </c>
      <c r="V46" s="231" t="str">
        <f>'旬報(翌1月)'!D41</f>
        <v>火</v>
      </c>
      <c r="W46" s="231" t="str">
        <f>'旬報(翌1月)'!D42</f>
        <v>水</v>
      </c>
      <c r="X46" s="231" t="str">
        <f>'旬報(翌1月)'!D43</f>
        <v>木</v>
      </c>
      <c r="Y46" s="231" t="str">
        <f>'旬報(翌1月)'!D44</f>
        <v>金</v>
      </c>
      <c r="Z46" s="231" t="str">
        <f>'旬報(翌1月)'!D45</f>
        <v>土</v>
      </c>
      <c r="AA46" s="231" t="str">
        <f>'旬報(翌1月)'!D56</f>
        <v>日</v>
      </c>
      <c r="AB46" s="231" t="str">
        <f>'旬報(翌1月)'!D57</f>
        <v>月</v>
      </c>
      <c r="AC46" s="231" t="str">
        <f>'旬報(翌1月)'!D58</f>
        <v>火</v>
      </c>
      <c r="AD46" s="231" t="str">
        <f>'旬報(翌1月)'!D59</f>
        <v>水</v>
      </c>
      <c r="AE46" s="231" t="str">
        <f>'旬報(翌1月)'!D60</f>
        <v>木</v>
      </c>
      <c r="AF46" s="231" t="str">
        <f>'旬報(翌1月)'!D61</f>
        <v>金</v>
      </c>
      <c r="AG46" s="231" t="str">
        <f>'旬報(翌1月)'!D62</f>
        <v>土</v>
      </c>
      <c r="AH46" s="231" t="str">
        <f>'旬報(翌1月)'!D63</f>
        <v>日</v>
      </c>
      <c r="AI46" s="232" t="str">
        <f>IF(OR('旬報(翌1月)'!D64="土",'旬報(翌1月)'!D64="日"),'旬報(翌1月)'!D64,"年")</f>
        <v>年</v>
      </c>
      <c r="AJ46" s="232" t="str">
        <f>'旬報(翌1月)'!D65</f>
        <v>火</v>
      </c>
      <c r="AK46" s="233" t="str">
        <f>'旬報(翌1月)'!D66</f>
        <v>水</v>
      </c>
      <c r="AL46" s="130"/>
      <c r="AM46" s="130"/>
      <c r="AO46" s="165"/>
    </row>
    <row r="47" spans="2:43" ht="12.75" customHeight="1" x14ac:dyDescent="0.15">
      <c r="B47" s="282">
        <f>B7-2</f>
        <v>1</v>
      </c>
      <c r="C47" s="283" t="s">
        <v>1</v>
      </c>
      <c r="D47" s="177" t="s">
        <v>9</v>
      </c>
      <c r="E47" s="178"/>
      <c r="F47" s="178"/>
      <c r="G47" s="200"/>
      <c r="H47" s="140"/>
      <c r="I47" s="201"/>
      <c r="J47" s="239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5"/>
      <c r="AL47" s="165"/>
      <c r="AM47" s="165"/>
      <c r="AN47" s="37">
        <f>SUM(COUNTIF(G47:AK47,{"休"}))</f>
        <v>0</v>
      </c>
      <c r="AO47" s="165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82"/>
      <c r="C48" s="283"/>
      <c r="D48" s="177" t="s">
        <v>10</v>
      </c>
      <c r="E48" s="178"/>
      <c r="F48" s="178"/>
      <c r="G48" s="200"/>
      <c r="H48" s="140"/>
      <c r="I48" s="201"/>
      <c r="J48" s="239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5"/>
      <c r="AL48" s="165"/>
      <c r="AM48" s="165"/>
      <c r="AN48" s="37">
        <f>SUM(COUNTIF(G48:AK48,{"休"}))</f>
        <v>0</v>
      </c>
      <c r="AO48" s="165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81"/>
      <c r="C49" s="182"/>
      <c r="D49" s="215" t="s">
        <v>130</v>
      </c>
      <c r="E49" s="211"/>
      <c r="F49" s="183"/>
      <c r="G49" s="218"/>
      <c r="H49" s="219"/>
      <c r="I49" s="220"/>
      <c r="J49" s="230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4"/>
      <c r="AL49" s="185"/>
      <c r="AM49" s="185"/>
      <c r="AN49" s="37">
        <f>SUM(COUNTIF(G49:AK49,{"休"}))</f>
        <v>0</v>
      </c>
      <c r="AO49" s="37">
        <f>SUM(COUNTIF(G49:AK49,{"一時中止","管理作業"}))</f>
        <v>0</v>
      </c>
    </row>
    <row r="50" spans="2:43" ht="12.75" customHeight="1" x14ac:dyDescent="0.15">
      <c r="B50" s="186"/>
      <c r="C50" s="187"/>
      <c r="D50" s="188" t="s">
        <v>127</v>
      </c>
      <c r="E50" s="189"/>
      <c r="F50" s="190"/>
      <c r="G50" s="242" t="str">
        <f>'旬報(翌2月)'!D16</f>
        <v>木</v>
      </c>
      <c r="H50" s="232" t="str">
        <f>'旬報(翌2月)'!D17</f>
        <v>金</v>
      </c>
      <c r="I50" s="232" t="str">
        <f>'旬報(翌2月)'!D18</f>
        <v>土</v>
      </c>
      <c r="J50" s="231" t="str">
        <f>'旬報(翌2月)'!D19</f>
        <v>日</v>
      </c>
      <c r="K50" s="231" t="str">
        <f>'旬報(翌2月)'!D20</f>
        <v>月</v>
      </c>
      <c r="L50" s="231" t="str">
        <f>'旬報(翌2月)'!D21</f>
        <v>火</v>
      </c>
      <c r="M50" s="231" t="str">
        <f>'旬報(翌2月)'!D22</f>
        <v>水</v>
      </c>
      <c r="N50" s="231" t="str">
        <f>'旬報(翌2月)'!D23</f>
        <v>木</v>
      </c>
      <c r="O50" s="231" t="str">
        <f>'旬報(翌2月)'!D24</f>
        <v>金</v>
      </c>
      <c r="P50" s="231" t="str">
        <f>'旬報(翌2月)'!D25</f>
        <v>土</v>
      </c>
      <c r="Q50" s="231" t="str">
        <f>'旬報(翌2月)'!D36</f>
        <v>日</v>
      </c>
      <c r="R50" s="231" t="str">
        <f>'旬報(翌2月)'!D37</f>
        <v>月</v>
      </c>
      <c r="S50" s="231" t="str">
        <f>'旬報(翌2月)'!D38</f>
        <v>火</v>
      </c>
      <c r="T50" s="231" t="str">
        <f>'旬報(翌2月)'!D39</f>
        <v>水</v>
      </c>
      <c r="U50" s="231" t="str">
        <f>'旬報(翌2月)'!D40</f>
        <v>木</v>
      </c>
      <c r="V50" s="231" t="str">
        <f>'旬報(翌2月)'!D41</f>
        <v>金</v>
      </c>
      <c r="W50" s="231" t="str">
        <f>'旬報(翌2月)'!D42</f>
        <v>土</v>
      </c>
      <c r="X50" s="231" t="str">
        <f>'旬報(翌2月)'!D43</f>
        <v>日</v>
      </c>
      <c r="Y50" s="231" t="str">
        <f>'旬報(翌2月)'!D44</f>
        <v>月</v>
      </c>
      <c r="Z50" s="231" t="str">
        <f>'旬報(翌2月)'!D45</f>
        <v>火</v>
      </c>
      <c r="AA50" s="231" t="str">
        <f>'旬報(翌2月)'!D56</f>
        <v>水</v>
      </c>
      <c r="AB50" s="231" t="str">
        <f>'旬報(翌2月)'!D57</f>
        <v>木</v>
      </c>
      <c r="AC50" s="231" t="str">
        <f>'旬報(翌2月)'!D58</f>
        <v>金</v>
      </c>
      <c r="AD50" s="231" t="str">
        <f>'旬報(翌2月)'!D59</f>
        <v>土</v>
      </c>
      <c r="AE50" s="231" t="str">
        <f>'旬報(翌2月)'!D60</f>
        <v>日</v>
      </c>
      <c r="AF50" s="231" t="str">
        <f>'旬報(翌2月)'!D61</f>
        <v>月</v>
      </c>
      <c r="AG50" s="231" t="str">
        <f>'旬報(翌2月)'!D62</f>
        <v>火</v>
      </c>
      <c r="AH50" s="231" t="str">
        <f>'旬報(翌2月)'!D63</f>
        <v>水</v>
      </c>
      <c r="AI50" s="231" t="str">
        <f>'旬報(翌2月)'!D64</f>
        <v>木</v>
      </c>
      <c r="AJ50" s="231"/>
      <c r="AK50" s="236"/>
      <c r="AL50" s="130"/>
      <c r="AM50" s="130"/>
    </row>
    <row r="51" spans="2:43" ht="12.75" customHeight="1" x14ac:dyDescent="0.15">
      <c r="B51" s="282">
        <f t="shared" ref="B51" si="8">B47+1</f>
        <v>2</v>
      </c>
      <c r="C51" s="283" t="s">
        <v>1</v>
      </c>
      <c r="D51" s="177" t="s">
        <v>9</v>
      </c>
      <c r="E51" s="178"/>
      <c r="F51" s="179"/>
      <c r="G51" s="239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5"/>
      <c r="AL51" s="165"/>
      <c r="AM51" s="16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82"/>
      <c r="C52" s="283"/>
      <c r="D52" s="177" t="s">
        <v>10</v>
      </c>
      <c r="E52" s="178"/>
      <c r="F52" s="179"/>
      <c r="G52" s="239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5"/>
      <c r="AL52" s="165"/>
      <c r="AM52" s="16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81"/>
      <c r="C53" s="182"/>
      <c r="D53" s="215" t="s">
        <v>130</v>
      </c>
      <c r="E53" s="211"/>
      <c r="F53" s="184"/>
      <c r="G53" s="230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4"/>
      <c r="AL53" s="185"/>
      <c r="AM53" s="185"/>
      <c r="AN53" s="37">
        <f>SUM(COUNTIF(G53:AK53,{"休"}))</f>
        <v>0</v>
      </c>
      <c r="AO53" s="37">
        <f>SUM(COUNTIF(G53:AK53,{"一時中止","管理作業"}))</f>
        <v>0</v>
      </c>
    </row>
    <row r="54" spans="2:43" ht="12.75" customHeight="1" x14ac:dyDescent="0.15">
      <c r="B54" s="186"/>
      <c r="C54" s="187"/>
      <c r="D54" s="188" t="s">
        <v>127</v>
      </c>
      <c r="E54" s="189"/>
      <c r="F54" s="190"/>
      <c r="G54" s="240" t="str">
        <f>'旬報(翌3月)'!D16</f>
        <v>金</v>
      </c>
      <c r="H54" s="231" t="str">
        <f>'旬報(翌3月)'!D17</f>
        <v>土</v>
      </c>
      <c r="I54" s="231" t="str">
        <f>'旬報(翌3月)'!D18</f>
        <v>日</v>
      </c>
      <c r="J54" s="231" t="str">
        <f>'旬報(翌3月)'!D19</f>
        <v>月</v>
      </c>
      <c r="K54" s="231" t="str">
        <f>'旬報(翌3月)'!D20</f>
        <v>火</v>
      </c>
      <c r="L54" s="231" t="str">
        <f>'旬報(翌3月)'!D21</f>
        <v>水</v>
      </c>
      <c r="M54" s="231" t="str">
        <f>'旬報(翌3月)'!D22</f>
        <v>木</v>
      </c>
      <c r="N54" s="231" t="str">
        <f>'旬報(翌3月)'!D23</f>
        <v>金</v>
      </c>
      <c r="O54" s="231" t="str">
        <f>'旬報(翌3月)'!D24</f>
        <v>土</v>
      </c>
      <c r="P54" s="231" t="str">
        <f>'旬報(翌3月)'!D25</f>
        <v>日</v>
      </c>
      <c r="Q54" s="231" t="str">
        <f>'旬報(翌3月)'!D36</f>
        <v>月</v>
      </c>
      <c r="R54" s="231" t="str">
        <f>'旬報(翌3月)'!D37</f>
        <v>火</v>
      </c>
      <c r="S54" s="231" t="str">
        <f>'旬報(翌3月)'!D38</f>
        <v>水</v>
      </c>
      <c r="T54" s="231" t="str">
        <f>'旬報(翌3月)'!D39</f>
        <v>木</v>
      </c>
      <c r="U54" s="231" t="str">
        <f>'旬報(翌3月)'!D40</f>
        <v>金</v>
      </c>
      <c r="V54" s="231" t="str">
        <f>'旬報(翌3月)'!D41</f>
        <v>土</v>
      </c>
      <c r="W54" s="231" t="str">
        <f>'旬報(翌3月)'!D42</f>
        <v>日</v>
      </c>
      <c r="X54" s="231" t="str">
        <f>'旬報(翌3月)'!D43</f>
        <v>月</v>
      </c>
      <c r="Y54" s="231" t="str">
        <f>'旬報(翌3月)'!D44</f>
        <v>火</v>
      </c>
      <c r="Z54" s="231" t="str">
        <f>'旬報(翌3月)'!D45</f>
        <v>水</v>
      </c>
      <c r="AA54" s="231" t="str">
        <f>'旬報(翌3月)'!D56</f>
        <v>木</v>
      </c>
      <c r="AB54" s="231" t="str">
        <f>'旬報(翌3月)'!D57</f>
        <v>金</v>
      </c>
      <c r="AC54" s="231" t="str">
        <f>'旬報(翌3月)'!D58</f>
        <v>土</v>
      </c>
      <c r="AD54" s="231" t="str">
        <f>'旬報(翌3月)'!D59</f>
        <v>日</v>
      </c>
      <c r="AE54" s="231" t="str">
        <f>'旬報(翌3月)'!D60</f>
        <v>月</v>
      </c>
      <c r="AF54" s="231" t="str">
        <f>'旬報(翌3月)'!D61</f>
        <v>火</v>
      </c>
      <c r="AG54" s="231" t="str">
        <f>'旬報(翌3月)'!D62</f>
        <v>水</v>
      </c>
      <c r="AH54" s="231" t="str">
        <f>'旬報(翌3月)'!D63</f>
        <v>木</v>
      </c>
      <c r="AI54" s="231" t="str">
        <f>'旬報(翌3月)'!D64</f>
        <v>金</v>
      </c>
      <c r="AJ54" s="231" t="str">
        <f>'旬報(翌3月)'!D65</f>
        <v>土</v>
      </c>
      <c r="AK54" s="236" t="str">
        <f>'旬報(翌3月)'!D66</f>
        <v>日</v>
      </c>
      <c r="AL54" s="130"/>
      <c r="AM54" s="130"/>
    </row>
    <row r="55" spans="2:43" ht="12.75" customHeight="1" x14ac:dyDescent="0.15">
      <c r="B55" s="282">
        <f t="shared" ref="B55" si="9">B51+1</f>
        <v>3</v>
      </c>
      <c r="C55" s="283" t="s">
        <v>1</v>
      </c>
      <c r="D55" s="177" t="s">
        <v>9</v>
      </c>
      <c r="E55" s="178"/>
      <c r="F55" s="179"/>
      <c r="G55" s="239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5"/>
      <c r="AL55" s="165"/>
      <c r="AM55" s="16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82"/>
      <c r="C56" s="283"/>
      <c r="D56" s="177" t="s">
        <v>10</v>
      </c>
      <c r="E56" s="178"/>
      <c r="F56" s="179"/>
      <c r="G56" s="239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5"/>
      <c r="AL56" s="165"/>
      <c r="AM56" s="16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204"/>
      <c r="C57" s="205"/>
      <c r="D57" s="249" t="s">
        <v>130</v>
      </c>
      <c r="E57" s="250"/>
      <c r="F57" s="206"/>
      <c r="G57" s="243"/>
      <c r="H57" s="237"/>
      <c r="I57" s="237"/>
      <c r="J57" s="222"/>
      <c r="K57" s="222"/>
      <c r="L57" s="222"/>
      <c r="M57" s="222"/>
      <c r="N57" s="222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8"/>
      <c r="AL57" s="185"/>
      <c r="AM57" s="185"/>
      <c r="AN57" s="37">
        <f>SUM(COUNTIF(G57:AK57,{"休"}))</f>
        <v>0</v>
      </c>
      <c r="AO57" s="37">
        <f>SUM(COUNTIF(G57:AK57,{"一時中止","管理作業"}))</f>
        <v>0</v>
      </c>
    </row>
    <row r="58" spans="2:43" ht="13.5" customHeight="1" x14ac:dyDescent="0.15">
      <c r="G58" s="142" t="s">
        <v>92</v>
      </c>
      <c r="H58" s="142"/>
      <c r="I58" s="142"/>
      <c r="J58" s="142"/>
      <c r="K58" s="142"/>
      <c r="L58" s="142"/>
    </row>
    <row r="59" spans="2:43" ht="18" customHeight="1" x14ac:dyDescent="0.15">
      <c r="O59" s="207" t="s">
        <v>37</v>
      </c>
      <c r="R59" s="121"/>
      <c r="S59" s="136" t="s">
        <v>80</v>
      </c>
      <c r="T59" s="41" t="s">
        <v>70</v>
      </c>
      <c r="U59" s="121" t="s">
        <v>81</v>
      </c>
      <c r="V59" s="166"/>
      <c r="W59" s="166"/>
      <c r="X59" s="166"/>
      <c r="Y59" s="121"/>
      <c r="Z59" s="121"/>
      <c r="AA59" s="41"/>
      <c r="AB59" s="166"/>
      <c r="AC59" s="271"/>
      <c r="AD59" s="271"/>
      <c r="AE59" s="280" t="s">
        <v>93</v>
      </c>
      <c r="AF59" s="280"/>
      <c r="AG59" s="280"/>
      <c r="AH59" s="280"/>
      <c r="AI59" s="271"/>
      <c r="AJ59" s="271"/>
      <c r="AN59" s="37">
        <f>AN7+AN11+AN15+AN19+AN23+AN27+AN31+AN35+AN39+AN43+AN47+AN51+AN55</f>
        <v>18</v>
      </c>
      <c r="AP59" s="37">
        <f>AP7+AP11+AP15+AP19+AP23+AP27+AP31+AP35+AP39+AP43+AP47+AP51+AP55</f>
        <v>41</v>
      </c>
      <c r="AQ59" s="37">
        <f>AQ7+AQ11+AQ15+AQ19+AQ23+AQ27+AQ31+AQ35+AQ39+AQ43+AQ47+AQ51+AQ55</f>
        <v>59</v>
      </c>
    </row>
    <row r="60" spans="2:43" ht="18" customHeight="1" thickBot="1" x14ac:dyDescent="0.2">
      <c r="R60" s="119"/>
      <c r="S60" s="119"/>
      <c r="T60" s="41" t="s">
        <v>70</v>
      </c>
      <c r="U60" s="273" t="str">
        <f>CONCATENATE($AN$59+$AO$59&amp;"日","/",$AQ$59+$AO$59&amp;"日")</f>
        <v>18日/59日</v>
      </c>
      <c r="V60" s="273"/>
      <c r="AC60" s="271"/>
      <c r="AD60" s="271"/>
      <c r="AE60" s="281"/>
      <c r="AF60" s="281"/>
      <c r="AG60" s="281"/>
      <c r="AH60" s="281"/>
      <c r="AI60" s="271"/>
      <c r="AJ60" s="271"/>
      <c r="AN60" s="37">
        <f>AN8+AN12+AN16+AN20+AN24+AN28+AN32+AN36+AN40+AN44+AN48+AN52+AN56</f>
        <v>18</v>
      </c>
      <c r="AP60" s="37">
        <f>AP8+AP12+AP16+AP20+AP24+AP28+AP32+AP36+AP40+AP44+AP48+AP52+AP56</f>
        <v>41</v>
      </c>
      <c r="AQ60" s="37">
        <f>AQ8+AQ12+AQ16+AQ20+AQ24+AQ28+AQ32+AQ36+AQ40+AQ44+AQ48+AQ52+AQ56</f>
        <v>59</v>
      </c>
    </row>
    <row r="61" spans="2:43" ht="18" customHeight="1" thickBot="1" x14ac:dyDescent="0.2">
      <c r="R61" s="119"/>
      <c r="S61" s="119"/>
      <c r="T61" s="41" t="s">
        <v>70</v>
      </c>
      <c r="U61" s="258">
        <f>($AN$59+$AO$59)/($AQ$59+$AO$59)</f>
        <v>0.30508474576271188</v>
      </c>
      <c r="V61" s="259"/>
      <c r="W61" s="41" t="s">
        <v>82</v>
      </c>
      <c r="X61" s="260" t="str">
        <f>IF(U61&gt;=8/28,"4週8休以上",IF(U61&gt;=0.25,"4週7休以上4週8休未満",IF(U61&gt;=6/28,"4週6休以上4週7休未満","4週6休未満")))</f>
        <v>4週8休以上</v>
      </c>
      <c r="Y61" s="261"/>
      <c r="Z61" s="261"/>
      <c r="AA61" s="262"/>
      <c r="AB61" s="41" t="s">
        <v>128</v>
      </c>
      <c r="AC61" s="137" t="str">
        <f>IF(U61&gt;0.285,"ＯＫ","ＮＧ")</f>
        <v>ＯＫ</v>
      </c>
      <c r="AD61" s="208"/>
      <c r="AE61" s="275" t="s">
        <v>71</v>
      </c>
      <c r="AF61" s="276"/>
      <c r="AG61" s="275" t="s">
        <v>72</v>
      </c>
      <c r="AH61" s="276"/>
      <c r="AI61" s="279" t="s">
        <v>73</v>
      </c>
      <c r="AJ61" s="276"/>
      <c r="AP61" s="37"/>
      <c r="AQ61" s="37"/>
    </row>
    <row r="62" spans="2:43" ht="18" customHeight="1" x14ac:dyDescent="0.15">
      <c r="T62" s="41"/>
      <c r="U62" s="40"/>
      <c r="AB62" s="37"/>
      <c r="AC62" s="169"/>
      <c r="AD62" s="208"/>
      <c r="AE62" s="277"/>
      <c r="AF62" s="278"/>
      <c r="AG62" s="277"/>
      <c r="AH62" s="278"/>
      <c r="AI62" s="277"/>
      <c r="AJ62" s="278"/>
      <c r="AP62" s="37"/>
      <c r="AQ62" s="37"/>
    </row>
    <row r="63" spans="2:43" ht="18" customHeight="1" x14ac:dyDescent="0.15">
      <c r="G63" s="263"/>
      <c r="H63" s="263"/>
      <c r="I63" s="263"/>
      <c r="J63" s="264"/>
      <c r="K63" s="264"/>
      <c r="L63" s="264"/>
      <c r="M63" s="264"/>
      <c r="O63" s="207" t="s">
        <v>38</v>
      </c>
      <c r="R63" s="121"/>
      <c r="S63" s="136" t="s">
        <v>80</v>
      </c>
      <c r="T63" s="119" t="s">
        <v>70</v>
      </c>
      <c r="U63" s="121" t="s">
        <v>79</v>
      </c>
      <c r="V63" s="166"/>
      <c r="W63" s="166"/>
      <c r="X63" s="166"/>
      <c r="Y63" s="121"/>
      <c r="Z63" s="121"/>
      <c r="AA63" s="41"/>
      <c r="AB63" s="166"/>
      <c r="AE63" s="265" t="s">
        <v>74</v>
      </c>
      <c r="AF63" s="266"/>
      <c r="AG63" s="265" t="s">
        <v>75</v>
      </c>
      <c r="AH63" s="269"/>
      <c r="AI63" s="271" t="s">
        <v>76</v>
      </c>
      <c r="AJ63" s="272"/>
      <c r="AN63" s="35"/>
      <c r="AO63" s="35"/>
    </row>
    <row r="64" spans="2:43" ht="18" customHeight="1" thickBot="1" x14ac:dyDescent="0.2">
      <c r="G64" s="171"/>
      <c r="H64" s="171"/>
      <c r="I64" s="171"/>
      <c r="J64" s="171"/>
      <c r="K64" s="171"/>
      <c r="L64" s="171"/>
      <c r="M64" s="171"/>
      <c r="R64" s="119"/>
      <c r="S64" s="119"/>
      <c r="T64" s="41" t="s">
        <v>70</v>
      </c>
      <c r="U64" s="273" t="str">
        <f>CONCATENATE($AN$60+$AO$60&amp;"日","/",$AQ$60+$AO$60&amp;"日")</f>
        <v>18日/59日</v>
      </c>
      <c r="V64" s="273"/>
      <c r="AB64" s="37"/>
      <c r="AE64" s="267"/>
      <c r="AF64" s="268"/>
      <c r="AG64" s="267"/>
      <c r="AH64" s="270"/>
      <c r="AI64" s="273"/>
      <c r="AJ64" s="274"/>
    </row>
    <row r="65" spans="18:36" ht="18" customHeight="1" thickBot="1" x14ac:dyDescent="0.2">
      <c r="R65" s="119"/>
      <c r="S65" s="119"/>
      <c r="T65" s="41" t="s">
        <v>70</v>
      </c>
      <c r="U65" s="258">
        <f>IF(AN60=0,"",($AN$60+$AO$60)/($AQ$60+$AO$60))</f>
        <v>0.30508474576271188</v>
      </c>
      <c r="V65" s="259"/>
      <c r="W65" s="41" t="s">
        <v>82</v>
      </c>
      <c r="X65" s="260" t="str">
        <f>IF(U65="","",IF(U65&gt;=8/28,"4週8休以上",IF(U65&gt;=0.25,"4週7休以上4週8休未満",IF(U65&gt;=6/28,"4週6休以上4週7休未満","補正なし"))))</f>
        <v>4週8休以上</v>
      </c>
      <c r="Y65" s="261"/>
      <c r="Z65" s="261"/>
      <c r="AA65" s="262"/>
      <c r="AB65" s="41" t="s">
        <v>128</v>
      </c>
      <c r="AC65" s="137" t="str">
        <f>IF(U65&gt;0.285,"ＯＫ","ＮＧ")</f>
        <v>ＯＫ</v>
      </c>
      <c r="AD65" s="37"/>
      <c r="AE65" s="257"/>
      <c r="AF65" s="257"/>
      <c r="AG65" s="257"/>
      <c r="AH65" s="257"/>
      <c r="AI65" s="257"/>
      <c r="AJ65" s="257"/>
    </row>
    <row r="66" spans="18:36" x14ac:dyDescent="0.15">
      <c r="AE66" s="257"/>
      <c r="AF66" s="257"/>
      <c r="AG66" s="257"/>
      <c r="AH66" s="257"/>
      <c r="AI66" s="257"/>
      <c r="AJ66" s="257"/>
    </row>
    <row r="70" spans="18:36" x14ac:dyDescent="0.15">
      <c r="U70" s="122"/>
      <c r="X70" s="121"/>
      <c r="Y70" s="121"/>
      <c r="Z70" s="121"/>
      <c r="AA70" s="121"/>
      <c r="AB70" s="166"/>
      <c r="AC70" s="166"/>
      <c r="AD70" s="166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257"/>
      <c r="AB72" s="257"/>
      <c r="AC72" s="37"/>
      <c r="AD72" s="37"/>
      <c r="AE72" s="119"/>
      <c r="AF72" s="119"/>
      <c r="AG72" s="165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6"/>
      <c r="AC74" s="166"/>
      <c r="AD74" s="166"/>
      <c r="AE74" s="121"/>
      <c r="AF74" s="121"/>
      <c r="AG74" s="165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5"/>
    </row>
    <row r="76" spans="18:36" x14ac:dyDescent="0.15">
      <c r="X76" s="119"/>
      <c r="Y76" s="119"/>
      <c r="Z76" s="39"/>
      <c r="AA76" s="257"/>
      <c r="AB76" s="257"/>
      <c r="AC76" s="37"/>
      <c r="AD76" s="37"/>
      <c r="AE76" s="119"/>
      <c r="AF76" s="119"/>
      <c r="AG76" s="165"/>
    </row>
  </sheetData>
  <mergeCells count="58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42" priority="42">
      <formula>G$6="土"</formula>
    </cfRule>
  </conditionalFormatting>
  <conditionalFormatting sqref="G7:AM9">
    <cfRule type="expression" dxfId="41" priority="40">
      <formula>G$6="祝"</formula>
    </cfRule>
    <cfRule type="expression" dxfId="40" priority="41">
      <formula>G$6="日"</formula>
    </cfRule>
  </conditionalFormatting>
  <conditionalFormatting sqref="G11:AM13">
    <cfRule type="expression" dxfId="39" priority="37">
      <formula>G$10="祝"</formula>
    </cfRule>
    <cfRule type="expression" dxfId="38" priority="38">
      <formula>G$10="日"</formula>
    </cfRule>
    <cfRule type="expression" dxfId="37" priority="39">
      <formula>G$10="土"</formula>
    </cfRule>
  </conditionalFormatting>
  <conditionalFormatting sqref="G15:AM17">
    <cfRule type="expression" dxfId="36" priority="34">
      <formula>G$14="祝"</formula>
    </cfRule>
    <cfRule type="expression" dxfId="35" priority="35">
      <formula>G$14="日"</formula>
    </cfRule>
    <cfRule type="expression" dxfId="34" priority="36">
      <formula>G$14="土"</formula>
    </cfRule>
  </conditionalFormatting>
  <conditionalFormatting sqref="G19:AM21">
    <cfRule type="expression" dxfId="33" priority="31">
      <formula>G$18="祝"</formula>
    </cfRule>
    <cfRule type="expression" dxfId="32" priority="32">
      <formula>G$18="日"</formula>
    </cfRule>
    <cfRule type="expression" dxfId="31" priority="33">
      <formula>G$18="土"</formula>
    </cfRule>
  </conditionalFormatting>
  <conditionalFormatting sqref="G23:AM25">
    <cfRule type="expression" dxfId="30" priority="28">
      <formula>G$22="祝"</formula>
    </cfRule>
    <cfRule type="expression" dxfId="29" priority="29">
      <formula>G$22="日"</formula>
    </cfRule>
    <cfRule type="expression" dxfId="28" priority="30">
      <formula>G$22="土"</formula>
    </cfRule>
  </conditionalFormatting>
  <conditionalFormatting sqref="G27:AM29">
    <cfRule type="expression" dxfId="27" priority="25">
      <formula>G$26="祝"</formula>
    </cfRule>
    <cfRule type="expression" dxfId="26" priority="26">
      <formula>G$26="日"</formula>
    </cfRule>
    <cfRule type="expression" dxfId="25" priority="27">
      <formula>G$26="土"</formula>
    </cfRule>
  </conditionalFormatting>
  <conditionalFormatting sqref="G31:AM33">
    <cfRule type="expression" dxfId="24" priority="22">
      <formula>G$30="祝"</formula>
    </cfRule>
    <cfRule type="expression" dxfId="23" priority="23">
      <formula>G$30="日"</formula>
    </cfRule>
    <cfRule type="expression" dxfId="22" priority="24">
      <formula>G$30="土"</formula>
    </cfRule>
  </conditionalFormatting>
  <conditionalFormatting sqref="G35:AM37">
    <cfRule type="expression" dxfId="21" priority="19">
      <formula>G$34="祝"</formula>
    </cfRule>
    <cfRule type="expression" dxfId="20" priority="20">
      <formula>G$34="日"</formula>
    </cfRule>
    <cfRule type="expression" dxfId="19" priority="21">
      <formula>G$34="土"</formula>
    </cfRule>
  </conditionalFormatting>
  <conditionalFormatting sqref="G39:AM41">
    <cfRule type="expression" dxfId="18" priority="16">
      <formula>G$38="祝"</formula>
    </cfRule>
    <cfRule type="expression" dxfId="17" priority="17">
      <formula>G$38="日"</formula>
    </cfRule>
    <cfRule type="expression" dxfId="16" priority="18">
      <formula>G$38="土"</formula>
    </cfRule>
  </conditionalFormatting>
  <conditionalFormatting sqref="G43:AM45">
    <cfRule type="expression" dxfId="15" priority="13">
      <formula>G$42="祝"</formula>
    </cfRule>
    <cfRule type="expression" dxfId="14" priority="14">
      <formula>G$42="日"</formula>
    </cfRule>
    <cfRule type="expression" dxfId="13" priority="15">
      <formula>G$42="土"</formula>
    </cfRule>
  </conditionalFormatting>
  <conditionalFormatting sqref="G47:AM49">
    <cfRule type="expression" dxfId="12" priority="10">
      <formula>G$46="祝"</formula>
    </cfRule>
    <cfRule type="expression" dxfId="11" priority="11">
      <formula>G$46="日"</formula>
    </cfRule>
    <cfRule type="expression" dxfId="10" priority="12">
      <formula>G$46="土"</formula>
    </cfRule>
  </conditionalFormatting>
  <conditionalFormatting sqref="G51:AM53">
    <cfRule type="expression" dxfId="9" priority="7">
      <formula>G$50="祝"</formula>
    </cfRule>
    <cfRule type="expression" dxfId="8" priority="8">
      <formula>G$50="日"</formula>
    </cfRule>
    <cfRule type="expression" dxfId="7" priority="9">
      <formula>G$50="土"</formula>
    </cfRule>
  </conditionalFormatting>
  <conditionalFormatting sqref="G55:AM57">
    <cfRule type="expression" dxfId="6" priority="4">
      <formula>G$54="祝"</formula>
    </cfRule>
    <cfRule type="expression" dxfId="5" priority="5">
      <formula>G$54="日"</formula>
    </cfRule>
    <cfRule type="expression" dxfId="4" priority="6">
      <formula>G$54="土"</formula>
    </cfRule>
  </conditionalFormatting>
  <conditionalFormatting sqref="AI61 AI59">
    <cfRule type="expression" dxfId="3" priority="3">
      <formula>$AH$59="ＮＧ"</formula>
    </cfRule>
  </conditionalFormatting>
  <conditionalFormatting sqref="AI65">
    <cfRule type="expression" dxfId="2" priority="43">
      <formula>$AH$61="ＮＧ"</formula>
    </cfRule>
  </conditionalFormatting>
  <conditionalFormatting sqref="AC61">
    <cfRule type="expression" dxfId="1" priority="2">
      <formula>$AC$61="ＮＧ"</formula>
    </cfRule>
  </conditionalFormatting>
  <conditionalFormatting sqref="AC65">
    <cfRule type="expression" dxfId="0" priority="1">
      <formula>$AC$61="ＮＧ"</formula>
    </cfRule>
  </conditionalFormatting>
  <dataValidations count="2">
    <dataValidation type="list" allowBlank="1" showInputMessage="1" showErrorMessage="1" sqref="AL53:AM53 G39:AJ40 G47:AK48 AL41:AM41 G27:AK28 AL33:AM33 G31:AJ32 G11:AJ12 G7:AK8 AL21:AM21 G51:AJ52 G15:AK16 AL9:AM9 AL17:AM17 G19:AJ20 AL25:AM25 AL29:AM29 G35:AK36 AL37:AM37 G43:AK44 AL45:AM45 AL49:AM49 G55:AK56 AL57:AM57 AL13:AM13 G23:AK24" xr:uid="{00000000-0002-0000-0200-000000000000}">
      <formula1>$AM$3:$AM$4</formula1>
    </dataValidation>
    <dataValidation type="list" allowBlank="1" showInputMessage="1" showErrorMessage="1" sqref="G13:AK13 G9:AK9 G17:AK17 G21:AK21 G25:AK25 G29:AK29 G33:AK33 G37:AK37 G41:AK41 G45:AK45 G49:AK49 G53:AK53 G57:AK57" xr:uid="{C29C7D54-262E-4A07-9F6C-0C8B1970DA3A}">
      <formula1>$AM$3:$AM$7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124"/>
      <c r="F16" s="33"/>
      <c r="G16" s="14"/>
      <c r="H16" s="303"/>
      <c r="I16" s="304"/>
      <c r="J16" s="64"/>
      <c r="K16" s="14"/>
      <c r="L16" s="48"/>
      <c r="M16" s="13">
        <f>C16</f>
        <v>42795</v>
      </c>
      <c r="N16" s="14" t="str">
        <f>D16</f>
        <v>水</v>
      </c>
      <c r="O16" s="66">
        <f>E16</f>
        <v>0</v>
      </c>
      <c r="P16" s="16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7"/>
      <c r="F17" s="33"/>
      <c r="G17" s="14"/>
      <c r="H17" s="303"/>
      <c r="I17" s="304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6">
        <f t="shared" ref="O17:O26" si="2">E17</f>
        <v>0</v>
      </c>
      <c r="P17" s="21">
        <f t="shared" ref="P17:P26" si="3">F17</f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7"/>
      <c r="F18" s="33"/>
      <c r="G18" s="12"/>
      <c r="H18" s="303"/>
      <c r="I18" s="304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6">
        <f t="shared" si="2"/>
        <v>0</v>
      </c>
      <c r="P18" s="21">
        <f t="shared" si="3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7"/>
      <c r="F19" s="33"/>
      <c r="G19" s="12"/>
      <c r="H19" s="303"/>
      <c r="I19" s="304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6">
        <f t="shared" si="2"/>
        <v>0</v>
      </c>
      <c r="P19" s="21">
        <f t="shared" si="3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7"/>
      <c r="F20" s="33"/>
      <c r="G20" s="14"/>
      <c r="H20" s="303"/>
      <c r="I20" s="304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6">
        <f t="shared" si="2"/>
        <v>0</v>
      </c>
      <c r="P20" s="21">
        <f t="shared" si="3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7"/>
      <c r="F21" s="33"/>
      <c r="G21" s="14"/>
      <c r="H21" s="303"/>
      <c r="I21" s="304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6">
        <f t="shared" si="2"/>
        <v>0</v>
      </c>
      <c r="P21" s="21">
        <f t="shared" si="3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7"/>
      <c r="F22" s="33"/>
      <c r="G22" s="14"/>
      <c r="H22" s="303"/>
      <c r="I22" s="304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6">
        <f t="shared" si="2"/>
        <v>0</v>
      </c>
      <c r="P22" s="21">
        <f t="shared" si="3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7"/>
      <c r="F23" s="33"/>
      <c r="G23" s="14"/>
      <c r="H23" s="303"/>
      <c r="I23" s="304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6">
        <f t="shared" si="2"/>
        <v>0</v>
      </c>
      <c r="P23" s="21">
        <f t="shared" si="3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7"/>
      <c r="F24" s="33"/>
      <c r="G24" s="14"/>
      <c r="H24" s="303"/>
      <c r="I24" s="304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6">
        <f t="shared" si="2"/>
        <v>0</v>
      </c>
      <c r="P24" s="21">
        <f t="shared" si="3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7"/>
      <c r="F25" s="33"/>
      <c r="G25" s="14"/>
      <c r="H25" s="303"/>
      <c r="I25" s="304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6">
        <f t="shared" si="2"/>
        <v>0</v>
      </c>
      <c r="P25" s="21">
        <f t="shared" si="3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303"/>
      <c r="I26" s="304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7"/>
      <c r="F36" s="33"/>
      <c r="G36" s="14"/>
      <c r="H36" s="303"/>
      <c r="I36" s="304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6">
        <f>E36</f>
        <v>0</v>
      </c>
      <c r="P36" s="21">
        <f t="shared" ref="P36:P46" si="6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7"/>
      <c r="F37" s="33"/>
      <c r="G37" s="14"/>
      <c r="H37" s="303"/>
      <c r="I37" s="304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6">
        <f t="shared" ref="O37:O46" si="9">E37</f>
        <v>0</v>
      </c>
      <c r="P37" s="21">
        <f t="shared" si="6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7"/>
      <c r="F38" s="33"/>
      <c r="G38" s="12"/>
      <c r="H38" s="303"/>
      <c r="I38" s="304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6">
        <f t="shared" si="9"/>
        <v>0</v>
      </c>
      <c r="P38" s="21">
        <f t="shared" si="6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7"/>
      <c r="F39" s="33"/>
      <c r="G39" s="12"/>
      <c r="H39" s="303"/>
      <c r="I39" s="304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6">
        <f t="shared" si="9"/>
        <v>0</v>
      </c>
      <c r="P39" s="21">
        <f t="shared" si="6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7"/>
      <c r="F40" s="33"/>
      <c r="G40" s="14"/>
      <c r="H40" s="303"/>
      <c r="I40" s="304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6">
        <f t="shared" si="9"/>
        <v>0</v>
      </c>
      <c r="P40" s="21">
        <f t="shared" si="6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7"/>
      <c r="F41" s="33"/>
      <c r="G41" s="14"/>
      <c r="H41" s="303"/>
      <c r="I41" s="304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6">
        <f t="shared" si="9"/>
        <v>0</v>
      </c>
      <c r="P41" s="21">
        <f t="shared" si="6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7"/>
      <c r="F42" s="33"/>
      <c r="G42" s="14"/>
      <c r="H42" s="303"/>
      <c r="I42" s="304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6">
        <f t="shared" si="9"/>
        <v>0</v>
      </c>
      <c r="P42" s="21">
        <f t="shared" si="6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7"/>
      <c r="F43" s="33"/>
      <c r="G43" s="14"/>
      <c r="H43" s="303"/>
      <c r="I43" s="304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6">
        <f t="shared" si="9"/>
        <v>0</v>
      </c>
      <c r="P43" s="21">
        <f t="shared" si="6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7"/>
      <c r="F44" s="33"/>
      <c r="G44" s="14"/>
      <c r="H44" s="303"/>
      <c r="I44" s="304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6">
        <f t="shared" si="9"/>
        <v>0</v>
      </c>
      <c r="P44" s="21">
        <f t="shared" si="6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7"/>
      <c r="F45" s="33"/>
      <c r="G45" s="14"/>
      <c r="H45" s="303"/>
      <c r="I45" s="304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6">
        <f t="shared" si="9"/>
        <v>0</v>
      </c>
      <c r="P45" s="21">
        <f t="shared" si="6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303"/>
      <c r="I46" s="304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7"/>
      <c r="F56" s="33"/>
      <c r="G56" s="14"/>
      <c r="H56" s="303"/>
      <c r="I56" s="304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6">
        <f>E56</f>
        <v>0</v>
      </c>
      <c r="P56" s="21">
        <f t="shared" ref="P56:P66" si="12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7"/>
      <c r="F57" s="33"/>
      <c r="G57" s="14"/>
      <c r="H57" s="303"/>
      <c r="I57" s="304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6">
        <f t="shared" ref="O57:O66" si="13">E57</f>
        <v>0</v>
      </c>
      <c r="P57" s="21">
        <f t="shared" si="12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303"/>
      <c r="I58" s="304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6">
        <f t="shared" si="13"/>
        <v>0</v>
      </c>
      <c r="P58" s="21">
        <f t="shared" si="12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303"/>
      <c r="I59" s="304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6">
        <f t="shared" si="13"/>
        <v>0</v>
      </c>
      <c r="P59" s="21">
        <f t="shared" si="12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7"/>
      <c r="F60" s="33"/>
      <c r="G60" s="14"/>
      <c r="H60" s="303"/>
      <c r="I60" s="304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6">
        <f t="shared" si="13"/>
        <v>0</v>
      </c>
      <c r="P60" s="21">
        <f t="shared" si="12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7"/>
      <c r="F61" s="33"/>
      <c r="G61" s="14"/>
      <c r="H61" s="303"/>
      <c r="I61" s="304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6">
        <f t="shared" si="13"/>
        <v>0</v>
      </c>
      <c r="P61" s="21">
        <f t="shared" si="12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7"/>
      <c r="F62" s="33"/>
      <c r="G62" s="14"/>
      <c r="H62" s="303"/>
      <c r="I62" s="304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6">
        <f t="shared" si="13"/>
        <v>0</v>
      </c>
      <c r="P62" s="21">
        <f t="shared" si="12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7"/>
      <c r="F63" s="33"/>
      <c r="G63" s="14"/>
      <c r="H63" s="303"/>
      <c r="I63" s="304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6">
        <f t="shared" si="13"/>
        <v>0</v>
      </c>
      <c r="P63" s="21">
        <f t="shared" si="12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7"/>
      <c r="F64" s="33"/>
      <c r="G64" s="14"/>
      <c r="H64" s="303"/>
      <c r="I64" s="304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6">
        <f t="shared" si="13"/>
        <v>0</v>
      </c>
      <c r="P64" s="21">
        <f t="shared" si="12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7"/>
      <c r="F65" s="33"/>
      <c r="G65" s="14"/>
      <c r="H65" s="303"/>
      <c r="I65" s="304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6">
        <f t="shared" si="13"/>
        <v>0</v>
      </c>
      <c r="P65" s="21">
        <f t="shared" si="12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7"/>
      <c r="F66" s="33"/>
      <c r="G66" s="14"/>
      <c r="H66" s="303"/>
      <c r="I66" s="304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6">
        <f t="shared" si="13"/>
        <v>0</v>
      </c>
      <c r="P66" s="21">
        <f t="shared" si="12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42826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42856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7"/>
      <c r="F60" s="33" t="s">
        <v>43</v>
      </c>
      <c r="G60" s="29"/>
      <c r="H60" s="303"/>
      <c r="I60" s="304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6">
        <f t="shared" si="3"/>
        <v>0</v>
      </c>
      <c r="P60" s="30" t="str">
        <f t="shared" si="4"/>
        <v>休</v>
      </c>
      <c r="Q60" s="34"/>
      <c r="R60" s="292"/>
      <c r="S60" s="293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7"/>
      <c r="F61" s="33" t="s">
        <v>43</v>
      </c>
      <c r="G61" s="29"/>
      <c r="H61" s="303"/>
      <c r="I61" s="304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6">
        <f t="shared" si="3"/>
        <v>0</v>
      </c>
      <c r="P61" s="30" t="str">
        <f t="shared" si="4"/>
        <v>休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7"/>
      <c r="F66" s="33" t="s">
        <v>11</v>
      </c>
      <c r="G66" s="29"/>
      <c r="H66" s="303"/>
      <c r="I66" s="304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6">
        <f t="shared" si="3"/>
        <v>0</v>
      </c>
      <c r="P66" s="30" t="str">
        <f t="shared" si="4"/>
        <v>■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42887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6">
        <f t="shared" si="0"/>
        <v>0</v>
      </c>
      <c r="P17" s="30" t="str">
        <f t="shared" si="0"/>
        <v>休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7"/>
      <c r="F24" s="33" t="s">
        <v>43</v>
      </c>
      <c r="G24" s="29"/>
      <c r="H24" s="303"/>
      <c r="I24" s="304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6">
        <f t="shared" si="0"/>
        <v>0</v>
      </c>
      <c r="P24" s="30" t="str">
        <f t="shared" si="0"/>
        <v>休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7"/>
      <c r="F41" s="33" t="s">
        <v>43</v>
      </c>
      <c r="G41" s="29"/>
      <c r="H41" s="303"/>
      <c r="I41" s="304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6">
        <f t="shared" si="1"/>
        <v>0</v>
      </c>
      <c r="P41" s="30" t="str">
        <f t="shared" si="2"/>
        <v>休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42917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月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42948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7"/>
      <c r="F42" s="33" t="s">
        <v>43</v>
      </c>
      <c r="G42" s="29"/>
      <c r="H42" s="303"/>
      <c r="I42" s="304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6">
        <f t="shared" si="1"/>
        <v>0</v>
      </c>
      <c r="P42" s="30" t="str">
        <f t="shared" si="2"/>
        <v>休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7"/>
      <c r="F43" s="33" t="s">
        <v>43</v>
      </c>
      <c r="G43" s="29"/>
      <c r="H43" s="303"/>
      <c r="I43" s="304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6">
        <f t="shared" si="1"/>
        <v>0</v>
      </c>
      <c r="P43" s="30" t="str">
        <f t="shared" si="2"/>
        <v>休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7"/>
      <c r="F59" s="33" t="s">
        <v>43</v>
      </c>
      <c r="G59" s="12"/>
      <c r="H59" s="303"/>
      <c r="I59" s="304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6">
        <f t="shared" si="3"/>
        <v>0</v>
      </c>
      <c r="P59" s="30" t="str">
        <f t="shared" si="4"/>
        <v>休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7"/>
      <c r="F60" s="33" t="s">
        <v>43</v>
      </c>
      <c r="G60" s="29"/>
      <c r="H60" s="303"/>
      <c r="I60" s="304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6">
        <f t="shared" si="3"/>
        <v>0</v>
      </c>
      <c r="P60" s="30" t="str">
        <f t="shared" si="4"/>
        <v>休</v>
      </c>
      <c r="Q60" s="34"/>
      <c r="R60" s="292"/>
      <c r="S60" s="293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7"/>
      <c r="F66" s="33" t="s">
        <v>43</v>
      </c>
      <c r="G66" s="29"/>
      <c r="H66" s="303"/>
      <c r="I66" s="304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6">
        <f t="shared" si="3"/>
        <v>0</v>
      </c>
      <c r="P66" s="30" t="str">
        <f t="shared" si="4"/>
        <v>休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29</vt:i4>
      </vt:variant>
    </vt:vector>
  </HeadingPairs>
  <TitlesOfParts>
    <vt:vector size="46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ｶﾚﾝﾀﾞｰ</vt:lpstr>
      <vt:lpstr>ｶﾚﾝﾀﾞｰ!Print_Area</vt:lpstr>
      <vt:lpstr>はじめにお読みください!Print_Area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石橋　和宏</cp:lastModifiedBy>
  <cp:lastPrinted>2023-03-08T06:31:14Z</cp:lastPrinted>
  <dcterms:created xsi:type="dcterms:W3CDTF">2017-12-11T04:11:28Z</dcterms:created>
  <dcterms:modified xsi:type="dcterms:W3CDTF">2023-03-17T00:46:15Z</dcterms:modified>
</cp:coreProperties>
</file>