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.82.24\share\trashbox\公共施設マネジメント室\104公共施設照明LED化\03_プロポーザル\配布資料\01_既設照明器具リスト\04_中央図書館\"/>
    </mc:Choice>
  </mc:AlternateContent>
  <xr:revisionPtr revIDLastSave="0" documentId="13_ncr:1_{1DB95B5D-EAB9-43D4-9E75-9D7EEB0339D6}" xr6:coauthVersionLast="47" xr6:coauthVersionMax="47" xr10:uidLastSave="{00000000-0000-0000-0000-000000000000}"/>
  <bookViews>
    <workbookView xWindow="40920" yWindow="-120" windowWidth="29040" windowHeight="15840" tabRatio="848" activeTab="4" xr2:uid="{00000000-000D-0000-FFFF-FFFF00000000}"/>
  </bookViews>
  <sheets>
    <sheet name="設定ベースライン" sheetId="17" r:id="rId1"/>
    <sheet name="直近36ヶ月使用電力量" sheetId="18" r:id="rId2"/>
    <sheet name="照明器具一覧" sheetId="20" r:id="rId3"/>
    <sheet name="照明設備稼働時間" sheetId="19" r:id="rId4"/>
    <sheet name="照明器具台数" sheetId="21" r:id="rId5"/>
    <sheet name="既設照明器具リスト" sheetId="22" r:id="rId6"/>
    <sheet name="中央図書館" sheetId="23" state="hidden" r:id="rId7"/>
    <sheet name="集計表" sheetId="12" state="hidden" r:id="rId8"/>
    <sheet name="屋外" sheetId="15" state="hidden" r:id="rId9"/>
    <sheet name="地階" sheetId="10" state="hidden" r:id="rId10"/>
    <sheet name="１Ｆ" sheetId="13" state="hidden" r:id="rId11"/>
    <sheet name="Sheet1" sheetId="16" state="hidden" r:id="rId12"/>
    <sheet name="２Ｆ" sheetId="11" state="hidden" r:id="rId13"/>
    <sheet name="ＲＦ" sheetId="8" state="hidden" r:id="rId14"/>
  </sheets>
  <definedNames>
    <definedName name="_xlnm._FilterDatabase" localSheetId="5" hidden="1">既設照明器具リスト!$A$3:$O$351</definedName>
    <definedName name="_xlnm._FilterDatabase" localSheetId="2" hidden="1">照明器具一覧!$A$3:$F$93</definedName>
    <definedName name="_xlnm.Print_Area" localSheetId="5">既設照明器具リスト!$A$1:$O$350</definedName>
    <definedName name="_xlnm.Print_Titles" localSheetId="5">既設照明器具リスト!$3:$3</definedName>
    <definedName name="_xlnm.Print_Titles" localSheetId="2">照明器具一覧!$3:$3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9" l="1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4" i="19"/>
  <c r="C22" i="18"/>
  <c r="D22" i="18"/>
  <c r="E22" i="18"/>
  <c r="F22" i="18"/>
  <c r="G22" i="18"/>
  <c r="H22" i="18"/>
  <c r="I22" i="18"/>
  <c r="J22" i="18"/>
  <c r="K22" i="18"/>
  <c r="L22" i="18"/>
  <c r="M22" i="18"/>
  <c r="B22" i="18"/>
  <c r="C15" i="18"/>
  <c r="D15" i="18"/>
  <c r="E15" i="18"/>
  <c r="F15" i="18"/>
  <c r="G15" i="18"/>
  <c r="H15" i="18"/>
  <c r="I15" i="18"/>
  <c r="J15" i="18"/>
  <c r="K15" i="18"/>
  <c r="L15" i="18"/>
  <c r="M15" i="18"/>
  <c r="B15" i="18"/>
  <c r="C8" i="18"/>
  <c r="D8" i="18"/>
  <c r="E8" i="18"/>
  <c r="F8" i="18"/>
  <c r="G8" i="18"/>
  <c r="H8" i="18"/>
  <c r="I8" i="18"/>
  <c r="J8" i="18"/>
  <c r="K8" i="18"/>
  <c r="L8" i="18"/>
  <c r="M8" i="18"/>
  <c r="B8" i="18"/>
  <c r="F9" i="21" l="1"/>
  <c r="E9" i="21"/>
  <c r="D9" i="21"/>
  <c r="C9" i="21"/>
  <c r="B9" i="21"/>
  <c r="F8" i="21"/>
  <c r="E8" i="21"/>
  <c r="D8" i="21"/>
  <c r="C8" i="21"/>
  <c r="B8" i="21"/>
  <c r="F7" i="21"/>
  <c r="E7" i="21"/>
  <c r="D7" i="21"/>
  <c r="C7" i="21"/>
  <c r="B7" i="21"/>
  <c r="F6" i="21"/>
  <c r="E6" i="21"/>
  <c r="D6" i="21"/>
  <c r="C6" i="21"/>
  <c r="B6" i="21"/>
  <c r="F5" i="21"/>
  <c r="E5" i="21"/>
  <c r="D5" i="21"/>
  <c r="C5" i="21"/>
  <c r="B5" i="21"/>
  <c r="F4" i="21"/>
  <c r="E4" i="21"/>
  <c r="D4" i="21"/>
  <c r="C4" i="21"/>
  <c r="B4" i="21"/>
  <c r="B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9" i="23" s="1"/>
  <c r="N38" i="23"/>
  <c r="N37" i="23"/>
  <c r="N36" i="23"/>
  <c r="N35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2" i="23" s="1"/>
  <c r="N31" i="23"/>
  <c r="N30" i="23"/>
  <c r="N29" i="23"/>
  <c r="N28" i="23"/>
  <c r="M25" i="23"/>
  <c r="L25" i="23"/>
  <c r="K25" i="23"/>
  <c r="J25" i="23"/>
  <c r="I25" i="23"/>
  <c r="N25" i="23" s="1"/>
  <c r="H25" i="23"/>
  <c r="G25" i="23"/>
  <c r="F25" i="23"/>
  <c r="E25" i="23"/>
  <c r="D25" i="23"/>
  <c r="C25" i="23"/>
  <c r="B25" i="23"/>
  <c r="N24" i="23"/>
  <c r="N23" i="23"/>
  <c r="N22" i="23"/>
  <c r="N21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8" i="23" s="1"/>
  <c r="N17" i="23"/>
  <c r="N16" i="23"/>
  <c r="N13" i="23"/>
  <c r="N12" i="23"/>
  <c r="M9" i="23"/>
  <c r="L9" i="23"/>
  <c r="K9" i="23"/>
  <c r="J9" i="23"/>
  <c r="I9" i="23"/>
  <c r="H9" i="23"/>
  <c r="F9" i="23"/>
  <c r="E9" i="23"/>
  <c r="D9" i="23"/>
  <c r="C9" i="23"/>
  <c r="N8" i="23"/>
  <c r="N7" i="23"/>
  <c r="N4" i="23"/>
  <c r="N3" i="23"/>
  <c r="F11" i="21" l="1"/>
  <c r="D11" i="21"/>
  <c r="B10" i="21"/>
  <c r="E11" i="21"/>
  <c r="B11" i="21"/>
  <c r="C11" i="21"/>
  <c r="E12" i="21"/>
  <c r="F10" i="21"/>
  <c r="C12" i="21"/>
  <c r="D12" i="21"/>
  <c r="F12" i="21"/>
  <c r="E10" i="21"/>
  <c r="C10" i="21"/>
  <c r="D10" i="21"/>
  <c r="B12" i="21"/>
  <c r="G4" i="21"/>
  <c r="G9" i="21"/>
  <c r="G8" i="21"/>
  <c r="G7" i="21"/>
  <c r="G6" i="21"/>
  <c r="G5" i="21"/>
  <c r="N9" i="23"/>
  <c r="L350" i="22"/>
  <c r="L349" i="22"/>
  <c r="L348" i="22"/>
  <c r="L347" i="22"/>
  <c r="L346" i="22"/>
  <c r="L345" i="22"/>
  <c r="L344" i="22"/>
  <c r="L343" i="22"/>
  <c r="L342" i="22"/>
  <c r="L341" i="22"/>
  <c r="L340" i="22"/>
  <c r="L339" i="22"/>
  <c r="L338" i="22"/>
  <c r="L337" i="22"/>
  <c r="L336" i="22"/>
  <c r="L335" i="22"/>
  <c r="L334" i="22"/>
  <c r="L333" i="22"/>
  <c r="L332" i="22"/>
  <c r="L331" i="22"/>
  <c r="L330" i="22"/>
  <c r="L329" i="22"/>
  <c r="L328" i="22"/>
  <c r="L327" i="22"/>
  <c r="L326" i="22"/>
  <c r="L325" i="22"/>
  <c r="L324" i="22"/>
  <c r="L323" i="22"/>
  <c r="L322" i="22"/>
  <c r="L321" i="22"/>
  <c r="L320" i="22"/>
  <c r="L319" i="22"/>
  <c r="L318" i="22"/>
  <c r="L317" i="22"/>
  <c r="L316" i="22"/>
  <c r="L315" i="22"/>
  <c r="L314" i="22"/>
  <c r="L313" i="22"/>
  <c r="L312" i="22"/>
  <c r="L311" i="22"/>
  <c r="L310" i="22"/>
  <c r="L309" i="22"/>
  <c r="L308" i="22"/>
  <c r="L307" i="22"/>
  <c r="L306" i="22"/>
  <c r="L305" i="22"/>
  <c r="L304" i="22"/>
  <c r="L303" i="22"/>
  <c r="L302" i="22"/>
  <c r="L301" i="22"/>
  <c r="L300" i="22"/>
  <c r="L299" i="22"/>
  <c r="L298" i="22"/>
  <c r="L297" i="22"/>
  <c r="L296" i="22"/>
  <c r="L295" i="22"/>
  <c r="L294" i="22"/>
  <c r="L293" i="22"/>
  <c r="L292" i="22"/>
  <c r="L291" i="22"/>
  <c r="L290" i="22"/>
  <c r="L289" i="22"/>
  <c r="L288" i="22"/>
  <c r="L287" i="22"/>
  <c r="L286" i="22"/>
  <c r="L285" i="22"/>
  <c r="L284" i="22"/>
  <c r="L283" i="22"/>
  <c r="L282" i="22"/>
  <c r="L281" i="22"/>
  <c r="L280" i="22"/>
  <c r="L279" i="22"/>
  <c r="L278" i="22"/>
  <c r="L277" i="22"/>
  <c r="L276" i="22"/>
  <c r="L275" i="22"/>
  <c r="L274" i="22"/>
  <c r="L273" i="22"/>
  <c r="L272" i="22"/>
  <c r="L271" i="22"/>
  <c r="L270" i="22"/>
  <c r="L269" i="22"/>
  <c r="L268" i="22"/>
  <c r="L267" i="22"/>
  <c r="L266" i="22"/>
  <c r="L265" i="22"/>
  <c r="L264" i="22"/>
  <c r="L263" i="22"/>
  <c r="L262" i="22"/>
  <c r="L261" i="22"/>
  <c r="L260" i="22"/>
  <c r="L259" i="22"/>
  <c r="L258" i="22"/>
  <c r="L257" i="22"/>
  <c r="L256" i="22"/>
  <c r="L255" i="22"/>
  <c r="L254" i="22"/>
  <c r="L253" i="22"/>
  <c r="L252" i="22"/>
  <c r="L251" i="22"/>
  <c r="L250" i="22"/>
  <c r="L249" i="22"/>
  <c r="L248" i="22"/>
  <c r="L247" i="22"/>
  <c r="L246" i="22"/>
  <c r="L245" i="22"/>
  <c r="L244" i="22"/>
  <c r="L243" i="22"/>
  <c r="L242" i="22"/>
  <c r="L241" i="22"/>
  <c r="L240" i="22"/>
  <c r="L239" i="22"/>
  <c r="L238" i="22"/>
  <c r="L237" i="22"/>
  <c r="L236" i="22"/>
  <c r="L235" i="22"/>
  <c r="L234" i="22"/>
  <c r="L233" i="22"/>
  <c r="L232" i="22"/>
  <c r="L231" i="22"/>
  <c r="L230" i="22"/>
  <c r="L229" i="22"/>
  <c r="L228" i="22"/>
  <c r="L227" i="22"/>
  <c r="L226" i="22"/>
  <c r="L225" i="22"/>
  <c r="L224" i="22"/>
  <c r="L223" i="22"/>
  <c r="L222" i="22"/>
  <c r="L221" i="22"/>
  <c r="L220" i="22"/>
  <c r="L219" i="22"/>
  <c r="L218" i="22"/>
  <c r="L217" i="22"/>
  <c r="L216" i="22"/>
  <c r="L215" i="22"/>
  <c r="L214" i="22"/>
  <c r="L213" i="22"/>
  <c r="L212" i="22"/>
  <c r="L211" i="22"/>
  <c r="L210" i="22"/>
  <c r="L209" i="22"/>
  <c r="L208" i="22"/>
  <c r="L207" i="22"/>
  <c r="L206" i="22"/>
  <c r="L205" i="22"/>
  <c r="L204" i="22"/>
  <c r="L203" i="22"/>
  <c r="L202" i="22"/>
  <c r="L201" i="22"/>
  <c r="L200" i="22"/>
  <c r="L199" i="22"/>
  <c r="L198" i="22"/>
  <c r="L197" i="22"/>
  <c r="L196" i="22"/>
  <c r="L195" i="22"/>
  <c r="L194" i="22"/>
  <c r="L193" i="22"/>
  <c r="L192" i="22"/>
  <c r="L191" i="22"/>
  <c r="L190" i="22"/>
  <c r="L189" i="22"/>
  <c r="L188" i="22"/>
  <c r="L187" i="22"/>
  <c r="L186" i="22"/>
  <c r="L185" i="22"/>
  <c r="L184" i="22"/>
  <c r="L183" i="22"/>
  <c r="L182" i="22"/>
  <c r="L181" i="22"/>
  <c r="L180" i="22"/>
  <c r="L179" i="22"/>
  <c r="L178" i="22"/>
  <c r="L177" i="22"/>
  <c r="L176" i="22"/>
  <c r="L175" i="22"/>
  <c r="L174" i="22"/>
  <c r="L173" i="22"/>
  <c r="L172" i="22"/>
  <c r="L171" i="22"/>
  <c r="L170" i="22"/>
  <c r="L169" i="22"/>
  <c r="L168" i="22"/>
  <c r="L167" i="22"/>
  <c r="L166" i="22"/>
  <c r="L165" i="22"/>
  <c r="L164" i="22"/>
  <c r="L163" i="22"/>
  <c r="L162" i="22"/>
  <c r="L161" i="22"/>
  <c r="L160" i="22"/>
  <c r="L159" i="22"/>
  <c r="L158" i="22"/>
  <c r="L157" i="22"/>
  <c r="L156" i="22"/>
  <c r="L155" i="22"/>
  <c r="L154" i="22"/>
  <c r="L153" i="22"/>
  <c r="L152" i="22"/>
  <c r="L151" i="22"/>
  <c r="L150" i="22"/>
  <c r="L149" i="22"/>
  <c r="L148" i="22"/>
  <c r="L147" i="22"/>
  <c r="L146" i="22"/>
  <c r="L145" i="22"/>
  <c r="L144" i="22"/>
  <c r="L143" i="22"/>
  <c r="L142" i="22"/>
  <c r="L141" i="22"/>
  <c r="L140" i="22"/>
  <c r="L139" i="22"/>
  <c r="L138" i="22"/>
  <c r="L137" i="22"/>
  <c r="L136" i="22"/>
  <c r="L135" i="22"/>
  <c r="L134" i="22"/>
  <c r="L133" i="22"/>
  <c r="L132" i="22"/>
  <c r="L131" i="22"/>
  <c r="L130" i="22"/>
  <c r="L129" i="22"/>
  <c r="L128" i="22"/>
  <c r="L127" i="22"/>
  <c r="L126" i="22"/>
  <c r="L125" i="22"/>
  <c r="L124" i="22"/>
  <c r="L123" i="22"/>
  <c r="L122" i="22"/>
  <c r="L121" i="22"/>
  <c r="L120" i="22"/>
  <c r="L119" i="22"/>
  <c r="L118" i="22"/>
  <c r="L117" i="22"/>
  <c r="L116" i="22"/>
  <c r="L115" i="22"/>
  <c r="L114" i="22"/>
  <c r="L113" i="22"/>
  <c r="L112" i="22"/>
  <c r="L111" i="22"/>
  <c r="L110" i="22"/>
  <c r="L109" i="22"/>
  <c r="L108" i="22"/>
  <c r="L107" i="22"/>
  <c r="L106" i="22"/>
  <c r="L105" i="22"/>
  <c r="L104" i="22"/>
  <c r="L103" i="22"/>
  <c r="L102" i="22"/>
  <c r="L101" i="22"/>
  <c r="L100" i="22"/>
  <c r="L99" i="22"/>
  <c r="L98" i="22"/>
  <c r="L97" i="22"/>
  <c r="L96" i="22"/>
  <c r="L95" i="22"/>
  <c r="L94" i="22"/>
  <c r="L93" i="22"/>
  <c r="L92" i="22"/>
  <c r="L91" i="22"/>
  <c r="L90" i="22"/>
  <c r="L89" i="22"/>
  <c r="L88" i="22"/>
  <c r="L87" i="22"/>
  <c r="L86" i="22"/>
  <c r="L85" i="22"/>
  <c r="L84" i="22"/>
  <c r="L83" i="22"/>
  <c r="L82" i="22"/>
  <c r="L81" i="22"/>
  <c r="L80" i="22"/>
  <c r="L79" i="22"/>
  <c r="L78" i="22"/>
  <c r="L77" i="22"/>
  <c r="L76" i="22"/>
  <c r="L75" i="22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O22" i="18"/>
  <c r="O21" i="18"/>
  <c r="O20" i="18"/>
  <c r="O18" i="18"/>
  <c r="O15" i="18"/>
  <c r="O13" i="18"/>
  <c r="O12" i="18"/>
  <c r="N11" i="18"/>
  <c r="O8" i="18"/>
  <c r="O7" i="18"/>
  <c r="O6" i="18"/>
  <c r="O5" i="18"/>
  <c r="O4" i="18"/>
  <c r="G10" i="21" l="1"/>
  <c r="G12" i="21"/>
  <c r="G11" i="21"/>
  <c r="B10" i="17"/>
  <c r="B8" i="17"/>
  <c r="M9" i="22"/>
  <c r="M65" i="22"/>
  <c r="M89" i="22"/>
  <c r="M121" i="22"/>
  <c r="M137" i="22"/>
  <c r="K221" i="22"/>
  <c r="K222" i="22"/>
  <c r="K98" i="22"/>
  <c r="K97" i="22"/>
  <c r="K65" i="22"/>
  <c r="K64" i="22"/>
  <c r="K315" i="22"/>
  <c r="K306" i="22"/>
  <c r="K299" i="22"/>
  <c r="K290" i="22"/>
  <c r="K283" i="22"/>
  <c r="K281" i="22"/>
  <c r="K279" i="22"/>
  <c r="K277" i="22"/>
  <c r="K317" i="22"/>
  <c r="K308" i="22"/>
  <c r="K301" i="22"/>
  <c r="K292" i="22"/>
  <c r="K285" i="22"/>
  <c r="K319" i="22"/>
  <c r="K310" i="22"/>
  <c r="K303" i="22"/>
  <c r="K294" i="22"/>
  <c r="K287" i="22"/>
  <c r="K312" i="22"/>
  <c r="K305" i="22"/>
  <c r="K296" i="22"/>
  <c r="K289" i="22"/>
  <c r="K314" i="22"/>
  <c r="K307" i="22"/>
  <c r="K298" i="22"/>
  <c r="K291" i="22"/>
  <c r="K282" i="22"/>
  <c r="K316" i="22"/>
  <c r="K309" i="22"/>
  <c r="K318" i="22"/>
  <c r="K311" i="22"/>
  <c r="K302" i="22"/>
  <c r="K295" i="22"/>
  <c r="K276" i="22"/>
  <c r="K297" i="22"/>
  <c r="K313" i="22"/>
  <c r="K288" i="22"/>
  <c r="K284" i="22"/>
  <c r="K278" i="22"/>
  <c r="K300" i="22"/>
  <c r="K280" i="22"/>
  <c r="K286" i="22"/>
  <c r="K304" i="22"/>
  <c r="K167" i="22"/>
  <c r="K165" i="22"/>
  <c r="K163" i="22"/>
  <c r="K162" i="22"/>
  <c r="K154" i="22"/>
  <c r="K146" i="22"/>
  <c r="K138" i="22"/>
  <c r="K130" i="22"/>
  <c r="K159" i="22"/>
  <c r="K151" i="22"/>
  <c r="K143" i="22"/>
  <c r="K135" i="22"/>
  <c r="K156" i="22"/>
  <c r="K148" i="22"/>
  <c r="K140" i="22"/>
  <c r="K132" i="22"/>
  <c r="K164" i="22"/>
  <c r="K161" i="22"/>
  <c r="K153" i="22"/>
  <c r="K145" i="22"/>
  <c r="K137" i="22"/>
  <c r="K129" i="22"/>
  <c r="K158" i="22"/>
  <c r="K150" i="22"/>
  <c r="K142" i="22"/>
  <c r="K134" i="22"/>
  <c r="K155" i="22"/>
  <c r="K147" i="22"/>
  <c r="K139" i="22"/>
  <c r="K131" i="22"/>
  <c r="K293" i="22"/>
  <c r="K166" i="22"/>
  <c r="K160" i="22"/>
  <c r="K152" i="22"/>
  <c r="K144" i="22"/>
  <c r="K136" i="22"/>
  <c r="K157" i="22"/>
  <c r="K149" i="22"/>
  <c r="K141" i="22"/>
  <c r="K133" i="22"/>
  <c r="K82" i="22"/>
  <c r="K111" i="22"/>
  <c r="K79" i="22"/>
  <c r="K110" i="22"/>
  <c r="K81" i="22"/>
  <c r="K80" i="22"/>
  <c r="M15" i="22"/>
  <c r="M31" i="22"/>
  <c r="M47" i="22"/>
  <c r="M55" i="22"/>
  <c r="M63" i="22"/>
  <c r="M71" i="22"/>
  <c r="M79" i="22"/>
  <c r="M87" i="22"/>
  <c r="M95" i="22"/>
  <c r="K342" i="22"/>
  <c r="K344" i="22"/>
  <c r="K341" i="22"/>
  <c r="K343" i="22"/>
  <c r="K207" i="22"/>
  <c r="K209" i="22"/>
  <c r="K211" i="22"/>
  <c r="K208" i="22"/>
  <c r="K57" i="22"/>
  <c r="K59" i="22"/>
  <c r="K52" i="22"/>
  <c r="K29" i="22"/>
  <c r="K56" i="22"/>
  <c r="K28" i="22"/>
  <c r="K53" i="22"/>
  <c r="K210" i="22"/>
  <c r="M57" i="22"/>
  <c r="M105" i="22"/>
  <c r="M153" i="22"/>
  <c r="K106" i="22"/>
  <c r="K108" i="22"/>
  <c r="K105" i="22"/>
  <c r="K107" i="22"/>
  <c r="K335" i="22"/>
  <c r="K332" i="22"/>
  <c r="K212" i="22"/>
  <c r="K203" i="22"/>
  <c r="K196" i="22"/>
  <c r="K345" i="22"/>
  <c r="K337" i="22"/>
  <c r="K258" i="22"/>
  <c r="K58" i="22"/>
  <c r="K19" i="22"/>
  <c r="K94" i="22"/>
  <c r="K62" i="22"/>
  <c r="O11" i="18"/>
  <c r="N18" i="18"/>
  <c r="K34" i="22"/>
  <c r="K25" i="22"/>
  <c r="K36" i="22"/>
  <c r="K27" i="22"/>
  <c r="K38" i="22"/>
  <c r="K22" i="22"/>
  <c r="K31" i="22"/>
  <c r="K24" i="22"/>
  <c r="K33" i="22"/>
  <c r="K26" i="22"/>
  <c r="K35" i="22"/>
  <c r="K37" i="22"/>
  <c r="K30" i="22"/>
  <c r="K21" i="22"/>
  <c r="K32" i="22"/>
  <c r="K23" i="22"/>
  <c r="K339" i="22"/>
  <c r="K338" i="22"/>
  <c r="K340" i="22"/>
  <c r="K205" i="22"/>
  <c r="K204" i="22"/>
  <c r="K206" i="22"/>
  <c r="K13" i="22"/>
  <c r="K14" i="22"/>
  <c r="K235" i="22"/>
  <c r="K228" i="22"/>
  <c r="K187" i="22"/>
  <c r="K246" i="22"/>
  <c r="K230" i="22"/>
  <c r="K239" i="22"/>
  <c r="K232" i="22"/>
  <c r="K184" i="22"/>
  <c r="K182" i="22"/>
  <c r="K176" i="22"/>
  <c r="K174" i="22"/>
  <c r="K241" i="22"/>
  <c r="K234" i="22"/>
  <c r="K225" i="22"/>
  <c r="K186" i="22"/>
  <c r="K243" i="22"/>
  <c r="K236" i="22"/>
  <c r="K227" i="22"/>
  <c r="K188" i="22"/>
  <c r="K238" i="22"/>
  <c r="K229" i="22"/>
  <c r="K247" i="22"/>
  <c r="K240" i="22"/>
  <c r="K231" i="22"/>
  <c r="K224" i="22"/>
  <c r="K183" i="22"/>
  <c r="K175" i="22"/>
  <c r="K173" i="22"/>
  <c r="K185" i="22"/>
  <c r="K233" i="22"/>
  <c r="K226" i="22"/>
  <c r="K242" i="22"/>
  <c r="K172" i="22"/>
  <c r="K250" i="22"/>
  <c r="K197" i="22"/>
  <c r="K18" i="22"/>
  <c r="K43" i="22"/>
  <c r="K20" i="22"/>
  <c r="K100" i="22"/>
  <c r="K93" i="22"/>
  <c r="K63" i="22"/>
  <c r="K102" i="22"/>
  <c r="K104" i="22"/>
  <c r="K101" i="22"/>
  <c r="K16" i="22"/>
  <c r="M326" i="22"/>
  <c r="M319" i="22"/>
  <c r="M310" i="22"/>
  <c r="M303" i="22"/>
  <c r="M294" i="22"/>
  <c r="M287" i="22"/>
  <c r="M323" i="22"/>
  <c r="M314" i="22"/>
  <c r="M307" i="22"/>
  <c r="M298" i="22"/>
  <c r="M291" i="22"/>
  <c r="M345" i="22"/>
  <c r="M337" i="22"/>
  <c r="M329" i="22"/>
  <c r="M320" i="22"/>
  <c r="M313" i="22"/>
  <c r="M304" i="22"/>
  <c r="M308" i="22"/>
  <c r="M278" i="22"/>
  <c r="M264" i="22"/>
  <c r="M331" i="22"/>
  <c r="M301" i="22"/>
  <c r="M292" i="22"/>
  <c r="M266" i="22"/>
  <c r="M280" i="22"/>
  <c r="M268" i="22"/>
  <c r="M220" i="22"/>
  <c r="M324" i="22"/>
  <c r="M283" i="22"/>
  <c r="M270" i="22"/>
  <c r="M317" i="22"/>
  <c r="M277" i="22"/>
  <c r="M272" i="22"/>
  <c r="M263" i="22"/>
  <c r="M256" i="22"/>
  <c r="M247" i="22"/>
  <c r="M240" i="22"/>
  <c r="M231" i="22"/>
  <c r="M224" i="22"/>
  <c r="M215" i="22"/>
  <c r="M208" i="22"/>
  <c r="M199" i="22"/>
  <c r="M192" i="22"/>
  <c r="M183" i="22"/>
  <c r="M181" i="22"/>
  <c r="M347" i="22"/>
  <c r="M282" i="22"/>
  <c r="M274" i="22"/>
  <c r="M217" i="22"/>
  <c r="M210" i="22"/>
  <c r="M201" i="22"/>
  <c r="M194" i="22"/>
  <c r="M185" i="22"/>
  <c r="M285" i="22"/>
  <c r="M276" i="22"/>
  <c r="M260" i="22"/>
  <c r="M297" i="22"/>
  <c r="M221" i="22"/>
  <c r="M179" i="22"/>
  <c r="M175" i="22"/>
  <c r="M171" i="22"/>
  <c r="M269" i="22"/>
  <c r="M214" i="22"/>
  <c r="M262" i="22"/>
  <c r="M189" i="22"/>
  <c r="M167" i="22"/>
  <c r="M237" i="22"/>
  <c r="M155" i="22"/>
  <c r="M147" i="22"/>
  <c r="M139" i="22"/>
  <c r="M131" i="22"/>
  <c r="M123" i="22"/>
  <c r="M115" i="22"/>
  <c r="M107" i="22"/>
  <c r="M99" i="22"/>
  <c r="M83" i="22"/>
  <c r="M67" i="22"/>
  <c r="M51" i="22"/>
  <c r="M35" i="22"/>
  <c r="M19" i="22"/>
  <c r="M230" i="22"/>
  <c r="M177" i="22"/>
  <c r="M173" i="22"/>
  <c r="M163" i="22"/>
  <c r="M85" i="22"/>
  <c r="M69" i="22"/>
  <c r="M53" i="22"/>
  <c r="M37" i="22"/>
  <c r="M339" i="22"/>
  <c r="M205" i="22"/>
  <c r="M169" i="22"/>
  <c r="M39" i="22"/>
  <c r="M23" i="22"/>
  <c r="M7" i="22"/>
  <c r="M253" i="22"/>
  <c r="M198" i="22"/>
  <c r="M246" i="22"/>
  <c r="M165" i="22"/>
  <c r="M159" i="22"/>
  <c r="M151" i="22"/>
  <c r="M143" i="22"/>
  <c r="M135" i="22"/>
  <c r="M127" i="22"/>
  <c r="M119" i="22"/>
  <c r="M111" i="22"/>
  <c r="M103" i="22"/>
  <c r="M91" i="22"/>
  <c r="M75" i="22"/>
  <c r="M59" i="22"/>
  <c r="M43" i="22"/>
  <c r="M27" i="22"/>
  <c r="M11" i="22"/>
  <c r="O19" i="18"/>
  <c r="B7" i="17" s="1"/>
  <c r="K41" i="22"/>
  <c r="K103" i="22"/>
  <c r="K334" i="22"/>
  <c r="K331" i="22"/>
  <c r="K223" i="22"/>
  <c r="K40" i="22"/>
  <c r="K15" i="22"/>
  <c r="K42" i="22"/>
  <c r="K17" i="22"/>
  <c r="K44" i="22"/>
  <c r="K39" i="22"/>
  <c r="O14" i="18"/>
  <c r="B9" i="17" s="1"/>
  <c r="K350" i="22"/>
  <c r="K326" i="22"/>
  <c r="K349" i="22"/>
  <c r="K348" i="22"/>
  <c r="K219" i="22"/>
  <c r="K218" i="22"/>
  <c r="K259" i="22"/>
  <c r="K220" i="22"/>
  <c r="K213" i="22"/>
  <c r="K73" i="22"/>
  <c r="K84" i="22"/>
  <c r="K75" i="22"/>
  <c r="K68" i="22"/>
  <c r="K11" i="22"/>
  <c r="K77" i="22"/>
  <c r="K70" i="22"/>
  <c r="K61" i="22"/>
  <c r="K95" i="22"/>
  <c r="K72" i="22"/>
  <c r="K74" i="22"/>
  <c r="K10" i="22"/>
  <c r="K83" i="22"/>
  <c r="K76" i="22"/>
  <c r="K60" i="22"/>
  <c r="K12" i="22"/>
  <c r="K78" i="22"/>
  <c r="K69" i="22"/>
  <c r="K109" i="22"/>
  <c r="K96" i="22"/>
  <c r="K71" i="22"/>
  <c r="K50" i="22"/>
  <c r="K47" i="22"/>
  <c r="K49" i="22"/>
  <c r="K48" i="22"/>
  <c r="M25" i="22"/>
  <c r="M49" i="22"/>
  <c r="M97" i="22"/>
  <c r="M161" i="22"/>
  <c r="M41" i="22"/>
  <c r="M129" i="22"/>
  <c r="M4" i="22"/>
  <c r="M81" i="22"/>
  <c r="M5" i="22"/>
  <c r="M13" i="22"/>
  <c r="M21" i="22"/>
  <c r="M29" i="22"/>
  <c r="M45" i="22"/>
  <c r="M61" i="22"/>
  <c r="M77" i="22"/>
  <c r="M93" i="22"/>
  <c r="M101" i="22"/>
  <c r="M109" i="22"/>
  <c r="M117" i="22"/>
  <c r="M125" i="22"/>
  <c r="M133" i="22"/>
  <c r="M141" i="22"/>
  <c r="M149" i="22"/>
  <c r="M157" i="22"/>
  <c r="K6" i="22"/>
  <c r="K4" i="22"/>
  <c r="K113" i="22"/>
  <c r="K8" i="22"/>
  <c r="K99" i="22"/>
  <c r="K51" i="22"/>
  <c r="K112" i="22"/>
  <c r="K5" i="22"/>
  <c r="K7" i="22"/>
  <c r="M17" i="22"/>
  <c r="M33" i="22"/>
  <c r="M73" i="22"/>
  <c r="M113" i="22"/>
  <c r="M145" i="22"/>
  <c r="N4" i="18"/>
  <c r="K89" i="22"/>
  <c r="K91" i="22"/>
  <c r="K86" i="22"/>
  <c r="K88" i="22"/>
  <c r="K90" i="22"/>
  <c r="K92" i="22"/>
  <c r="K85" i="22"/>
  <c r="K87" i="22"/>
  <c r="K237" i="22"/>
  <c r="K180" i="22"/>
  <c r="K178" i="22"/>
  <c r="K181" i="22"/>
  <c r="K179" i="22"/>
  <c r="O179" i="22" s="1"/>
  <c r="K177" i="22"/>
  <c r="K322" i="22"/>
  <c r="K324" i="22"/>
  <c r="K336" i="22"/>
  <c r="K333" i="22"/>
  <c r="K328" i="22"/>
  <c r="K321" i="22"/>
  <c r="K330" i="22"/>
  <c r="K323" i="22"/>
  <c r="K325" i="22"/>
  <c r="K327" i="22"/>
  <c r="K251" i="22"/>
  <c r="K244" i="22"/>
  <c r="K320" i="22"/>
  <c r="K253" i="22"/>
  <c r="K214" i="22"/>
  <c r="K198" i="22"/>
  <c r="K189" i="22"/>
  <c r="K255" i="22"/>
  <c r="K248" i="22"/>
  <c r="K216" i="22"/>
  <c r="K200" i="22"/>
  <c r="K191" i="22"/>
  <c r="K257" i="22"/>
  <c r="K193" i="22"/>
  <c r="K252" i="22"/>
  <c r="K195" i="22"/>
  <c r="K329" i="22"/>
  <c r="K254" i="22"/>
  <c r="K245" i="22"/>
  <c r="K190" i="22"/>
  <c r="K256" i="22"/>
  <c r="K215" i="22"/>
  <c r="K199" i="22"/>
  <c r="K192" i="22"/>
  <c r="K171" i="22"/>
  <c r="K169" i="22"/>
  <c r="K347" i="22"/>
  <c r="K346" i="22"/>
  <c r="K202" i="22"/>
  <c r="K267" i="22"/>
  <c r="K260" i="22"/>
  <c r="K269" i="22"/>
  <c r="O269" i="22" s="1"/>
  <c r="K262" i="22"/>
  <c r="K271" i="22"/>
  <c r="K264" i="22"/>
  <c r="K273" i="22"/>
  <c r="K266" i="22"/>
  <c r="K275" i="22"/>
  <c r="K268" i="22"/>
  <c r="K270" i="22"/>
  <c r="K261" i="22"/>
  <c r="K272" i="22"/>
  <c r="K263" i="22"/>
  <c r="M18" i="22"/>
  <c r="M34" i="22"/>
  <c r="M50" i="22"/>
  <c r="K55" i="22"/>
  <c r="M66" i="22"/>
  <c r="M82" i="22"/>
  <c r="M98" i="22"/>
  <c r="M106" i="22"/>
  <c r="M114" i="22"/>
  <c r="K117" i="22"/>
  <c r="M122" i="22"/>
  <c r="K125" i="22"/>
  <c r="M130" i="22"/>
  <c r="M138" i="22"/>
  <c r="M146" i="22"/>
  <c r="M154" i="22"/>
  <c r="M162" i="22"/>
  <c r="M172" i="22"/>
  <c r="M176" i="22"/>
  <c r="M180" i="22"/>
  <c r="M204" i="22"/>
  <c r="M216" i="22"/>
  <c r="M222" i="22"/>
  <c r="M228" i="22"/>
  <c r="M234" i="22"/>
  <c r="M258" i="22"/>
  <c r="K265" i="22"/>
  <c r="M271" i="22"/>
  <c r="M16" i="22"/>
  <c r="M32" i="22"/>
  <c r="K46" i="22"/>
  <c r="M48" i="22"/>
  <c r="M64" i="22"/>
  <c r="M80" i="22"/>
  <c r="M96" i="22"/>
  <c r="K120" i="22"/>
  <c r="K128" i="22"/>
  <c r="M186" i="22"/>
  <c r="K217" i="22"/>
  <c r="M223" i="22"/>
  <c r="M229" i="22"/>
  <c r="M235" i="22"/>
  <c r="M241" i="22"/>
  <c r="M259" i="22"/>
  <c r="M265" i="22"/>
  <c r="M315" i="22"/>
  <c r="M14" i="22"/>
  <c r="M30" i="22"/>
  <c r="M46" i="22"/>
  <c r="M62" i="22"/>
  <c r="K67" i="22"/>
  <c r="M78" i="22"/>
  <c r="M94" i="22"/>
  <c r="M104" i="22"/>
  <c r="M112" i="22"/>
  <c r="K115" i="22"/>
  <c r="O115" i="22" s="1"/>
  <c r="M120" i="22"/>
  <c r="K123" i="22"/>
  <c r="M128" i="22"/>
  <c r="M136" i="22"/>
  <c r="M144" i="22"/>
  <c r="M152" i="22"/>
  <c r="M160" i="22"/>
  <c r="M166" i="22"/>
  <c r="M187" i="22"/>
  <c r="M193" i="22"/>
  <c r="M211" i="22"/>
  <c r="M236" i="22"/>
  <c r="M248" i="22"/>
  <c r="M254" i="22"/>
  <c r="M279" i="22"/>
  <c r="M12" i="22"/>
  <c r="M28" i="22"/>
  <c r="M44" i="22"/>
  <c r="M60" i="22"/>
  <c r="M76" i="22"/>
  <c r="M92" i="22"/>
  <c r="K118" i="22"/>
  <c r="K126" i="22"/>
  <c r="K170" i="22"/>
  <c r="M182" i="22"/>
  <c r="M188" i="22"/>
  <c r="K194" i="22"/>
  <c r="M200" i="22"/>
  <c r="M206" i="22"/>
  <c r="M212" i="22"/>
  <c r="M218" i="22"/>
  <c r="M242" i="22"/>
  <c r="K249" i="22"/>
  <c r="M255" i="22"/>
  <c r="M261" i="22"/>
  <c r="M267" i="22"/>
  <c r="M273" i="22"/>
  <c r="M309" i="22"/>
  <c r="M333" i="22"/>
  <c r="M10" i="22"/>
  <c r="M26" i="22"/>
  <c r="M42" i="22"/>
  <c r="M58" i="22"/>
  <c r="M74" i="22"/>
  <c r="M90" i="22"/>
  <c r="M102" i="22"/>
  <c r="M110" i="22"/>
  <c r="M118" i="22"/>
  <c r="K121" i="22"/>
  <c r="M126" i="22"/>
  <c r="M134" i="22"/>
  <c r="M142" i="22"/>
  <c r="M150" i="22"/>
  <c r="M158" i="22"/>
  <c r="M170" i="22"/>
  <c r="M174" i="22"/>
  <c r="M178" i="22"/>
  <c r="K201" i="22"/>
  <c r="M207" i="22"/>
  <c r="M213" i="22"/>
  <c r="M219" i="22"/>
  <c r="M225" i="22"/>
  <c r="M243" i="22"/>
  <c r="M249" i="22"/>
  <c r="K274" i="22"/>
  <c r="M281" i="22"/>
  <c r="M288" i="22"/>
  <c r="M8" i="22"/>
  <c r="M24" i="22"/>
  <c r="M40" i="22"/>
  <c r="K45" i="22"/>
  <c r="K54" i="22"/>
  <c r="M56" i="22"/>
  <c r="M72" i="22"/>
  <c r="M88" i="22"/>
  <c r="K116" i="22"/>
  <c r="K124" i="22"/>
  <c r="M164" i="22"/>
  <c r="M195" i="22"/>
  <c r="M232" i="22"/>
  <c r="M238" i="22"/>
  <c r="M244" i="22"/>
  <c r="M250" i="22"/>
  <c r="M289" i="22"/>
  <c r="M327" i="22"/>
  <c r="M6" i="22"/>
  <c r="M22" i="22"/>
  <c r="M38" i="22"/>
  <c r="M54" i="22"/>
  <c r="M70" i="22"/>
  <c r="M86" i="22"/>
  <c r="M100" i="22"/>
  <c r="M108" i="22"/>
  <c r="M116" i="22"/>
  <c r="K119" i="22"/>
  <c r="M124" i="22"/>
  <c r="K127" i="22"/>
  <c r="M132" i="22"/>
  <c r="M140" i="22"/>
  <c r="M148" i="22"/>
  <c r="M156" i="22"/>
  <c r="K168" i="22"/>
  <c r="M184" i="22"/>
  <c r="M190" i="22"/>
  <c r="M196" i="22"/>
  <c r="M202" i="22"/>
  <c r="M226" i="22"/>
  <c r="M239" i="22"/>
  <c r="M245" i="22"/>
  <c r="M251" i="22"/>
  <c r="M257" i="22"/>
  <c r="M275" i="22"/>
  <c r="M290" i="22"/>
  <c r="K9" i="22"/>
  <c r="M20" i="22"/>
  <c r="M36" i="22"/>
  <c r="M52" i="22"/>
  <c r="K66" i="22"/>
  <c r="M68" i="22"/>
  <c r="M84" i="22"/>
  <c r="K114" i="22"/>
  <c r="K122" i="22"/>
  <c r="M168" i="22"/>
  <c r="M191" i="22"/>
  <c r="M197" i="22"/>
  <c r="M203" i="22"/>
  <c r="M209" i="22"/>
  <c r="M227" i="22"/>
  <c r="M233" i="22"/>
  <c r="M252" i="22"/>
  <c r="M321" i="22"/>
  <c r="M293" i="22"/>
  <c r="M316" i="22"/>
  <c r="M322" i="22"/>
  <c r="M328" i="22"/>
  <c r="M334" i="22"/>
  <c r="M299" i="22"/>
  <c r="M335" i="22"/>
  <c r="M341" i="22"/>
  <c r="M286" i="22"/>
  <c r="M305" i="22"/>
  <c r="M311" i="22"/>
  <c r="M342" i="22"/>
  <c r="M295" i="22"/>
  <c r="M300" i="22"/>
  <c r="M306" i="22"/>
  <c r="M312" i="22"/>
  <c r="M318" i="22"/>
  <c r="M343" i="22"/>
  <c r="M349" i="22"/>
  <c r="M296" i="22"/>
  <c r="M325" i="22"/>
  <c r="M350" i="22"/>
  <c r="M284" i="22"/>
  <c r="M302" i="22"/>
  <c r="M332" i="22"/>
  <c r="M340" i="22"/>
  <c r="M348" i="22"/>
  <c r="M330" i="22"/>
  <c r="M338" i="22"/>
  <c r="M346" i="22"/>
  <c r="M336" i="22"/>
  <c r="M344" i="22"/>
  <c r="O194" i="22" l="1"/>
  <c r="B6" i="17"/>
  <c r="B3" i="17" s="1"/>
  <c r="O85" i="22"/>
  <c r="O324" i="22"/>
  <c r="O87" i="22"/>
  <c r="O122" i="22"/>
  <c r="O264" i="22"/>
  <c r="O9" i="22"/>
  <c r="O320" i="22"/>
  <c r="O268" i="22"/>
  <c r="O54" i="22"/>
  <c r="O263" i="22"/>
  <c r="O121" i="22"/>
  <c r="O217" i="22"/>
  <c r="O201" i="22"/>
  <c r="O91" i="22"/>
  <c r="O169" i="22"/>
  <c r="O181" i="22"/>
  <c r="O66" i="22"/>
  <c r="O125" i="22"/>
  <c r="O262" i="22"/>
  <c r="O237" i="22"/>
  <c r="O270" i="22"/>
  <c r="O260" i="22"/>
  <c r="O69" i="22"/>
  <c r="O51" i="22"/>
  <c r="O177" i="22"/>
  <c r="O47" i="22"/>
  <c r="O215" i="22"/>
  <c r="O119" i="22"/>
  <c r="O15" i="22"/>
  <c r="O5" i="22"/>
  <c r="O4" i="22"/>
  <c r="O171" i="22"/>
  <c r="O55" i="22"/>
  <c r="O67" i="22"/>
  <c r="O199" i="22"/>
  <c r="O31" i="22"/>
  <c r="O127" i="22"/>
  <c r="O123" i="22"/>
  <c r="O274" i="22"/>
  <c r="O198" i="22"/>
  <c r="O170" i="22"/>
  <c r="O347" i="22"/>
  <c r="O190" i="22"/>
  <c r="O191" i="22"/>
  <c r="O214" i="22"/>
  <c r="O330" i="22"/>
  <c r="O178" i="22"/>
  <c r="O219" i="22"/>
  <c r="O63" i="22"/>
  <c r="O243" i="22"/>
  <c r="O37" i="22"/>
  <c r="O27" i="22"/>
  <c r="O19" i="22"/>
  <c r="O332" i="22"/>
  <c r="O208" i="22"/>
  <c r="O80" i="22"/>
  <c r="O157" i="22"/>
  <c r="O139" i="22"/>
  <c r="O137" i="22"/>
  <c r="O156" i="22"/>
  <c r="O300" i="22"/>
  <c r="O295" i="22"/>
  <c r="O291" i="22"/>
  <c r="O312" i="22"/>
  <c r="O292" i="22"/>
  <c r="O283" i="22"/>
  <c r="O221" i="22"/>
  <c r="O272" i="22"/>
  <c r="O253" i="22"/>
  <c r="O114" i="22"/>
  <c r="O117" i="22"/>
  <c r="O266" i="22"/>
  <c r="O77" i="22"/>
  <c r="O103" i="22"/>
  <c r="O323" i="22"/>
  <c r="O113" i="22"/>
  <c r="O83" i="22"/>
  <c r="O41" i="22"/>
  <c r="O86" i="22"/>
  <c r="O45" i="22"/>
  <c r="O46" i="22"/>
  <c r="O271" i="22"/>
  <c r="O7" i="22"/>
  <c r="O75" i="22"/>
  <c r="O39" i="22"/>
  <c r="O261" i="22"/>
  <c r="O89" i="22"/>
  <c r="O247" i="22"/>
  <c r="O105" i="22"/>
  <c r="O153" i="22"/>
  <c r="O250" i="22"/>
  <c r="O231" i="22"/>
  <c r="O128" i="22"/>
  <c r="O95" i="22"/>
  <c r="O79" i="22"/>
  <c r="O65" i="22"/>
  <c r="O68" i="22"/>
  <c r="O242" i="22"/>
  <c r="O339" i="22"/>
  <c r="O168" i="22"/>
  <c r="O126" i="22"/>
  <c r="O245" i="22"/>
  <c r="O200" i="22"/>
  <c r="O321" i="22"/>
  <c r="O180" i="22"/>
  <c r="O6" i="22"/>
  <c r="O74" i="22"/>
  <c r="O348" i="22"/>
  <c r="O331" i="22"/>
  <c r="O93" i="22"/>
  <c r="O172" i="22"/>
  <c r="O226" i="22"/>
  <c r="O240" i="22"/>
  <c r="O186" i="22"/>
  <c r="O232" i="22"/>
  <c r="O14" i="22"/>
  <c r="O35" i="22"/>
  <c r="O36" i="22"/>
  <c r="O58" i="22"/>
  <c r="O335" i="22"/>
  <c r="O107" i="22"/>
  <c r="O53" i="22"/>
  <c r="O211" i="22"/>
  <c r="O81" i="22"/>
  <c r="O136" i="22"/>
  <c r="O147" i="22"/>
  <c r="O145" i="22"/>
  <c r="O135" i="22"/>
  <c r="O162" i="22"/>
  <c r="O302" i="22"/>
  <c r="O298" i="22"/>
  <c r="O301" i="22"/>
  <c r="O290" i="22"/>
  <c r="O118" i="22"/>
  <c r="O254" i="22"/>
  <c r="O216" i="22"/>
  <c r="O328" i="22"/>
  <c r="O322" i="22"/>
  <c r="O48" i="22"/>
  <c r="O72" i="22"/>
  <c r="O84" i="22"/>
  <c r="O44" i="22"/>
  <c r="O100" i="22"/>
  <c r="O233" i="22"/>
  <c r="O225" i="22"/>
  <c r="O239" i="22"/>
  <c r="O13" i="22"/>
  <c r="O26" i="22"/>
  <c r="O25" i="22"/>
  <c r="O258" i="22"/>
  <c r="O28" i="22"/>
  <c r="O209" i="22"/>
  <c r="O110" i="22"/>
  <c r="O144" i="22"/>
  <c r="O155" i="22"/>
  <c r="O143" i="22"/>
  <c r="O163" i="22"/>
  <c r="O278" i="22"/>
  <c r="O311" i="22"/>
  <c r="O307" i="22"/>
  <c r="O287" i="22"/>
  <c r="O308" i="22"/>
  <c r="O299" i="22"/>
  <c r="O124" i="22"/>
  <c r="O329" i="22"/>
  <c r="O248" i="22"/>
  <c r="O244" i="22"/>
  <c r="O333" i="22"/>
  <c r="O112" i="22"/>
  <c r="O49" i="22"/>
  <c r="O78" i="22"/>
  <c r="O73" i="22"/>
  <c r="O17" i="22"/>
  <c r="O334" i="22"/>
  <c r="O20" i="22"/>
  <c r="O185" i="22"/>
  <c r="O229" i="22"/>
  <c r="O234" i="22"/>
  <c r="O230" i="22"/>
  <c r="O206" i="22"/>
  <c r="O33" i="22"/>
  <c r="O34" i="22"/>
  <c r="O337" i="22"/>
  <c r="O108" i="22"/>
  <c r="O56" i="22"/>
  <c r="O207" i="22"/>
  <c r="O152" i="22"/>
  <c r="O134" i="22"/>
  <c r="O161" i="22"/>
  <c r="O151" i="22"/>
  <c r="O165" i="22"/>
  <c r="O284" i="22"/>
  <c r="O318" i="22"/>
  <c r="O314" i="22"/>
  <c r="O294" i="22"/>
  <c r="O317" i="22"/>
  <c r="O306" i="22"/>
  <c r="O64" i="22"/>
  <c r="O10" i="22"/>
  <c r="O184" i="22"/>
  <c r="O116" i="22"/>
  <c r="O120" i="22"/>
  <c r="O192" i="22"/>
  <c r="O195" i="22"/>
  <c r="O255" i="22"/>
  <c r="O251" i="22"/>
  <c r="O12" i="22"/>
  <c r="O61" i="22"/>
  <c r="O213" i="22"/>
  <c r="O42" i="22"/>
  <c r="O16" i="22"/>
  <c r="O43" i="22"/>
  <c r="O173" i="22"/>
  <c r="O238" i="22"/>
  <c r="O241" i="22"/>
  <c r="O246" i="22"/>
  <c r="O204" i="22"/>
  <c r="O23" i="22"/>
  <c r="O24" i="22"/>
  <c r="O345" i="22"/>
  <c r="O106" i="22"/>
  <c r="O29" i="22"/>
  <c r="O343" i="22"/>
  <c r="O111" i="22"/>
  <c r="O160" i="22"/>
  <c r="O142" i="22"/>
  <c r="O164" i="22"/>
  <c r="O159" i="22"/>
  <c r="O167" i="22"/>
  <c r="O288" i="22"/>
  <c r="O309" i="22"/>
  <c r="O303" i="22"/>
  <c r="O315" i="22"/>
  <c r="O210" i="22"/>
  <c r="O154" i="22"/>
  <c r="O265" i="22"/>
  <c r="O275" i="22"/>
  <c r="O267" i="22"/>
  <c r="O202" i="22"/>
  <c r="O252" i="22"/>
  <c r="O327" i="22"/>
  <c r="O92" i="22"/>
  <c r="O99" i="22"/>
  <c r="O50" i="22"/>
  <c r="O60" i="22"/>
  <c r="O70" i="22"/>
  <c r="O220" i="22"/>
  <c r="O349" i="22"/>
  <c r="O101" i="22"/>
  <c r="O18" i="22"/>
  <c r="O175" i="22"/>
  <c r="O188" i="22"/>
  <c r="O174" i="22"/>
  <c r="O187" i="22"/>
  <c r="O205" i="22"/>
  <c r="O32" i="22"/>
  <c r="O196" i="22"/>
  <c r="O52" i="22"/>
  <c r="O341" i="22"/>
  <c r="O82" i="22"/>
  <c r="O133" i="22"/>
  <c r="O166" i="22"/>
  <c r="O150" i="22"/>
  <c r="O132" i="22"/>
  <c r="O130" i="22"/>
  <c r="O304" i="22"/>
  <c r="O313" i="22"/>
  <c r="O316" i="22"/>
  <c r="O289" i="22"/>
  <c r="O310" i="22"/>
  <c r="O277" i="22"/>
  <c r="O97" i="22"/>
  <c r="O109" i="22"/>
  <c r="O193" i="22"/>
  <c r="O189" i="22"/>
  <c r="O325" i="22"/>
  <c r="O90" i="22"/>
  <c r="O8" i="22"/>
  <c r="O71" i="22"/>
  <c r="O76" i="22"/>
  <c r="O259" i="22"/>
  <c r="O326" i="22"/>
  <c r="O40" i="22"/>
  <c r="O104" i="22"/>
  <c r="O183" i="22"/>
  <c r="O227" i="22"/>
  <c r="O176" i="22"/>
  <c r="O228" i="22"/>
  <c r="O340" i="22"/>
  <c r="O21" i="22"/>
  <c r="O22" i="22"/>
  <c r="O62" i="22"/>
  <c r="O203" i="22"/>
  <c r="O59" i="22"/>
  <c r="O344" i="22"/>
  <c r="O141" i="22"/>
  <c r="O293" i="22"/>
  <c r="O158" i="22"/>
  <c r="O140" i="22"/>
  <c r="O138" i="22"/>
  <c r="O286" i="22"/>
  <c r="O297" i="22"/>
  <c r="O296" i="22"/>
  <c r="O319" i="22"/>
  <c r="O279" i="22"/>
  <c r="O98" i="22"/>
  <c r="O249" i="22"/>
  <c r="O273" i="22"/>
  <c r="O346" i="22"/>
  <c r="O256" i="22"/>
  <c r="O257" i="22"/>
  <c r="O336" i="22"/>
  <c r="O88" i="22"/>
  <c r="O96" i="22"/>
  <c r="O11" i="22"/>
  <c r="O218" i="22"/>
  <c r="O350" i="22"/>
  <c r="O223" i="22"/>
  <c r="O102" i="22"/>
  <c r="O197" i="22"/>
  <c r="O224" i="22"/>
  <c r="O236" i="22"/>
  <c r="O182" i="22"/>
  <c r="O235" i="22"/>
  <c r="O338" i="22"/>
  <c r="O30" i="22"/>
  <c r="O38" i="22"/>
  <c r="O94" i="22"/>
  <c r="O212" i="22"/>
  <c r="O57" i="22"/>
  <c r="O342" i="22"/>
  <c r="O149" i="22"/>
  <c r="O131" i="22"/>
  <c r="O129" i="22"/>
  <c r="O148" i="22"/>
  <c r="O146" i="22"/>
  <c r="O280" i="22"/>
  <c r="O276" i="22"/>
  <c r="O282" i="22"/>
  <c r="O305" i="22"/>
  <c r="O285" i="22"/>
  <c r="O281" i="22"/>
  <c r="O222" i="22"/>
  <c r="O351" i="22" l="1"/>
  <c r="D8" i="16"/>
  <c r="C8" i="16" l="1"/>
  <c r="B8" i="16"/>
  <c r="H125" i="11"/>
  <c r="H206" i="13" l="1"/>
  <c r="H15" i="10"/>
  <c r="H8" i="8" l="1"/>
  <c r="B7" i="12" l="1"/>
  <c r="G6" i="12" l="1"/>
  <c r="G5" i="12"/>
  <c r="G4" i="12"/>
  <c r="H8" i="15" l="1"/>
  <c r="C7" i="12" l="1"/>
  <c r="D7" i="12"/>
  <c r="E7" i="12"/>
  <c r="F7" i="12"/>
  <c r="G7" i="12" l="1"/>
</calcChain>
</file>

<file path=xl/sharedStrings.xml><?xml version="1.0" encoding="utf-8"?>
<sst xmlns="http://schemas.openxmlformats.org/spreadsheetml/2006/main" count="5385" uniqueCount="885">
  <si>
    <t>No.</t>
    <phoneticPr fontId="3"/>
  </si>
  <si>
    <t>階</t>
    <rPh sb="0" eb="1">
      <t>カイ</t>
    </rPh>
    <phoneticPr fontId="3"/>
  </si>
  <si>
    <t>照明種類</t>
    <rPh sb="0" eb="4">
      <t>ショウメイシュルイ</t>
    </rPh>
    <phoneticPr fontId="3"/>
  </si>
  <si>
    <t>灯数</t>
    <rPh sb="0" eb="2">
      <t>トウスウ</t>
    </rPh>
    <phoneticPr fontId="3"/>
  </si>
  <si>
    <t>台数</t>
    <rPh sb="0" eb="2">
      <t>ダイスウ</t>
    </rPh>
    <phoneticPr fontId="3"/>
  </si>
  <si>
    <t>消費電力(W/台)</t>
    <rPh sb="0" eb="4">
      <t>ショウヒデンリョク</t>
    </rPh>
    <rPh sb="7" eb="8">
      <t>ダイ</t>
    </rPh>
    <phoneticPr fontId="3"/>
  </si>
  <si>
    <t>仕様</t>
    <rPh sb="0" eb="2">
      <t>シヨウ</t>
    </rPh>
    <phoneticPr fontId="3"/>
  </si>
  <si>
    <t>更新/非更新</t>
    <rPh sb="0" eb="2">
      <t>コウシン</t>
    </rPh>
    <rPh sb="3" eb="6">
      <t>ヒコウシン</t>
    </rPh>
    <phoneticPr fontId="3"/>
  </si>
  <si>
    <t>年間点灯時間</t>
    <rPh sb="0" eb="6">
      <t>ネンカンテントウジカン</t>
    </rPh>
    <phoneticPr fontId="3"/>
  </si>
  <si>
    <t>備考</t>
    <rPh sb="0" eb="2">
      <t>ビコウ</t>
    </rPh>
    <phoneticPr fontId="3"/>
  </si>
  <si>
    <t>部屋名</t>
    <rPh sb="0" eb="3">
      <t>ヘヤメイ</t>
    </rPh>
    <phoneticPr fontId="3"/>
  </si>
  <si>
    <t>図面記号</t>
    <rPh sb="0" eb="2">
      <t>ズメン</t>
    </rPh>
    <rPh sb="2" eb="4">
      <t>キゴウ</t>
    </rPh>
    <phoneticPr fontId="3"/>
  </si>
  <si>
    <t>非常照明</t>
    <rPh sb="0" eb="4">
      <t>ヒジョウショウメイ</t>
    </rPh>
    <phoneticPr fontId="3"/>
  </si>
  <si>
    <t>誘導灯</t>
    <rPh sb="0" eb="3">
      <t>ユウドウトウ</t>
    </rPh>
    <phoneticPr fontId="3"/>
  </si>
  <si>
    <t>台数集計</t>
    <rPh sb="0" eb="4">
      <t>ダイスウシュウケイ</t>
    </rPh>
    <phoneticPr fontId="3"/>
  </si>
  <si>
    <t>1F</t>
    <phoneticPr fontId="3"/>
  </si>
  <si>
    <t>2F</t>
    <phoneticPr fontId="3"/>
  </si>
  <si>
    <t>照明</t>
    <rPh sb="0" eb="2">
      <t>ショウメイ</t>
    </rPh>
    <phoneticPr fontId="3"/>
  </si>
  <si>
    <t>計</t>
    <rPh sb="0" eb="1">
      <t>ケイ</t>
    </rPh>
    <phoneticPr fontId="3"/>
  </si>
  <si>
    <t>非更新</t>
    <rPh sb="0" eb="3">
      <t>ヒコウシン</t>
    </rPh>
    <phoneticPr fontId="3"/>
  </si>
  <si>
    <t>屋外</t>
    <rPh sb="0" eb="2">
      <t>オクガイ</t>
    </rPh>
    <phoneticPr fontId="3"/>
  </si>
  <si>
    <t>中央図書館</t>
    <rPh sb="0" eb="5">
      <t>チュウオウトショカン</t>
    </rPh>
    <phoneticPr fontId="3"/>
  </si>
  <si>
    <t>1F</t>
  </si>
  <si>
    <t>地階</t>
  </si>
  <si>
    <t>地階</t>
    <rPh sb="0" eb="2">
      <t>チカイ</t>
    </rPh>
    <phoneticPr fontId="3"/>
  </si>
  <si>
    <t>R階</t>
    <rPh sb="1" eb="2">
      <t>カイ</t>
    </rPh>
    <phoneticPr fontId="3"/>
  </si>
  <si>
    <t>NSW41885Z</t>
  </si>
  <si>
    <t>HH181</t>
  </si>
  <si>
    <t>D211</t>
  </si>
  <si>
    <t>W321</t>
  </si>
  <si>
    <t>F211</t>
  </si>
  <si>
    <t>屋外機置き場</t>
  </si>
  <si>
    <t>塔屋・屋上</t>
  </si>
  <si>
    <t>階段２</t>
  </si>
  <si>
    <t>RF</t>
  </si>
  <si>
    <t>ブラケット</t>
  </si>
  <si>
    <t>Ｖ１</t>
  </si>
  <si>
    <t>FHF32EXNH</t>
  </si>
  <si>
    <t>FDL18EXL</t>
  </si>
  <si>
    <t>FL20SSW/18</t>
  </si>
  <si>
    <t>更新</t>
    <rPh sb="0" eb="2">
      <t>コウシン</t>
    </rPh>
    <phoneticPr fontId="3"/>
  </si>
  <si>
    <t>A221</t>
  </si>
  <si>
    <t>B111</t>
  </si>
  <si>
    <t>C27</t>
  </si>
  <si>
    <t>D18</t>
  </si>
  <si>
    <t>E150</t>
  </si>
  <si>
    <t>屋外</t>
  </si>
  <si>
    <t>屋外ポール灯Ａ</t>
  </si>
  <si>
    <t>屋外ポール灯Ｂ</t>
  </si>
  <si>
    <t>屋外庭園灯</t>
  </si>
  <si>
    <t>屋外ブラケット</t>
  </si>
  <si>
    <t>屋外用スポットライト</t>
  </si>
  <si>
    <t>NH220</t>
  </si>
  <si>
    <t>NH110</t>
  </si>
  <si>
    <t>FDL27</t>
  </si>
  <si>
    <t>FML18W</t>
  </si>
  <si>
    <t>CDM-150W</t>
  </si>
  <si>
    <t>街路灯</t>
  </si>
  <si>
    <t>庭園灯</t>
  </si>
  <si>
    <t>投光器</t>
  </si>
  <si>
    <t>E321</t>
  </si>
  <si>
    <t>U40</t>
  </si>
  <si>
    <t>FBK20303</t>
  </si>
  <si>
    <t>F321b</t>
  </si>
  <si>
    <t>D321B</t>
  </si>
  <si>
    <t>FSW41885</t>
  </si>
  <si>
    <t>電気室</t>
  </si>
  <si>
    <t>トレンチピット</t>
  </si>
  <si>
    <t>ＭＦＤ室</t>
  </si>
  <si>
    <t>ドライエリア</t>
  </si>
  <si>
    <t>反射笠付</t>
  </si>
  <si>
    <t>非常灯　電源別置</t>
  </si>
  <si>
    <t>誘導灯　天井付</t>
    <rPh sb="4" eb="6">
      <t>テンジョウ</t>
    </rPh>
    <rPh sb="6" eb="7">
      <t>ヅ</t>
    </rPh>
    <phoneticPr fontId="8"/>
  </si>
  <si>
    <t>トラフ　防水</t>
  </si>
  <si>
    <t>IL40W</t>
  </si>
  <si>
    <t>CF210T4ENL</t>
    <phoneticPr fontId="8"/>
  </si>
  <si>
    <t>FHT41207NK</t>
  </si>
  <si>
    <t>C321</t>
  </si>
  <si>
    <t>T50</t>
  </si>
  <si>
    <t>J422a</t>
  </si>
  <si>
    <t>A322</t>
  </si>
  <si>
    <t>FHT33301</t>
  </si>
  <si>
    <t>B322</t>
  </si>
  <si>
    <t>Y102W</t>
  </si>
  <si>
    <t>NFM41709K</t>
  </si>
  <si>
    <t>C321a</t>
  </si>
  <si>
    <t>D321</t>
  </si>
  <si>
    <t>K321</t>
  </si>
  <si>
    <t>Y201S</t>
  </si>
  <si>
    <t>L131</t>
  </si>
  <si>
    <t>F321a</t>
  </si>
  <si>
    <t>J422b</t>
  </si>
  <si>
    <t>Y202W</t>
  </si>
  <si>
    <t>PT</t>
  </si>
  <si>
    <t>Y201Sb</t>
  </si>
  <si>
    <t>Y101S</t>
  </si>
  <si>
    <t>BB40</t>
  </si>
  <si>
    <t>L271L</t>
  </si>
  <si>
    <t>YA52955</t>
  </si>
  <si>
    <t>KK150</t>
  </si>
  <si>
    <t>Z101</t>
  </si>
  <si>
    <t>X201Sb</t>
  </si>
  <si>
    <t>K421a</t>
  </si>
  <si>
    <t>FHD31504</t>
  </si>
  <si>
    <t>X201Sab</t>
  </si>
  <si>
    <t>F101</t>
  </si>
  <si>
    <t>FHTS41401</t>
  </si>
  <si>
    <t>X101S</t>
  </si>
  <si>
    <t>Y211Sab</t>
  </si>
  <si>
    <t>FUB27138</t>
  </si>
  <si>
    <t>FUB27148</t>
  </si>
  <si>
    <t>MT0700FK</t>
  </si>
  <si>
    <t>FLD2797V</t>
  </si>
  <si>
    <t>NF11496K</t>
  </si>
  <si>
    <t>NHT41500</t>
  </si>
  <si>
    <t>NSF41311K</t>
    <phoneticPr fontId="8"/>
  </si>
  <si>
    <t>Y211Sb</t>
  </si>
  <si>
    <t>FSA42705F</t>
  </si>
  <si>
    <t>LB74254KT</t>
  </si>
  <si>
    <t>X211Sab</t>
  </si>
  <si>
    <t>X211Sb</t>
  </si>
  <si>
    <t>１Ｆ</t>
  </si>
  <si>
    <t>倉庫２</t>
  </si>
  <si>
    <t>グループ学習室</t>
  </si>
  <si>
    <t>読書コーナー１</t>
  </si>
  <si>
    <t>読書コーナー２</t>
  </si>
  <si>
    <t>読書コーナー３</t>
  </si>
  <si>
    <t>読書コーナー４</t>
  </si>
  <si>
    <t>読書コーナー５</t>
  </si>
  <si>
    <t>障害者コーナー</t>
  </si>
  <si>
    <t>対面朗読室１</t>
  </si>
  <si>
    <t>対面朗読室２</t>
  </si>
  <si>
    <t>館長・応接室</t>
  </si>
  <si>
    <t>派遣職員控室</t>
  </si>
  <si>
    <t>事務室</t>
  </si>
  <si>
    <t>ドライブスルー</t>
  </si>
  <si>
    <t>ＤＳ</t>
  </si>
  <si>
    <t>印刷製本室</t>
  </si>
  <si>
    <t>電算機室</t>
  </si>
  <si>
    <t>図書整理庫</t>
  </si>
  <si>
    <t>倉庫１</t>
    <rPh sb="0" eb="2">
      <t>ソウコ</t>
    </rPh>
    <phoneticPr fontId="8"/>
  </si>
  <si>
    <t>廊下１</t>
  </si>
  <si>
    <t>警備室</t>
  </si>
  <si>
    <t>職員ＷＣ１</t>
  </si>
  <si>
    <t>職員ＷＣ２</t>
  </si>
  <si>
    <t>コミュニケーションルーム</t>
  </si>
  <si>
    <t>青少年開架コーナー</t>
  </si>
  <si>
    <t>開架ＷＣ・前室</t>
  </si>
  <si>
    <t>開架ＷＣ２</t>
  </si>
  <si>
    <t>開架ＷＣ１</t>
  </si>
  <si>
    <t>函館学コーナー</t>
  </si>
  <si>
    <t>ＡＶ・コンピューターコーナー</t>
  </si>
  <si>
    <t>ＥＰＳ</t>
  </si>
  <si>
    <t>お話の部屋</t>
  </si>
  <si>
    <t>一般開架</t>
  </si>
  <si>
    <t>児童開架コーナー</t>
  </si>
  <si>
    <t>総合サービスデスク</t>
  </si>
  <si>
    <t>親子ふれあいコーナー</t>
  </si>
  <si>
    <t>授乳室</t>
  </si>
  <si>
    <t>授乳室・前室</t>
  </si>
  <si>
    <t>幼児ＷＣ</t>
  </si>
  <si>
    <t>エントランスロビー</t>
  </si>
  <si>
    <t>ブックポスト１</t>
  </si>
  <si>
    <t>風除室１</t>
  </si>
  <si>
    <t>風除室２</t>
  </si>
  <si>
    <t>風除室３</t>
  </si>
  <si>
    <t>コインロッカー</t>
  </si>
  <si>
    <t>市民情報コーナー</t>
  </si>
  <si>
    <t>回廊</t>
  </si>
  <si>
    <t>展示ケース（４）</t>
  </si>
  <si>
    <t>展示ケース（３）</t>
  </si>
  <si>
    <t>展示ケース（２）</t>
  </si>
  <si>
    <t>廊下２</t>
  </si>
  <si>
    <t>共用ＷＣ2</t>
  </si>
  <si>
    <t>共用ＷＣ1</t>
  </si>
  <si>
    <t>多目的ＷＣ1</t>
  </si>
  <si>
    <t>自転車置き場</t>
  </si>
  <si>
    <t>スタッフラウンジ</t>
  </si>
  <si>
    <t>ＢＭ車庫</t>
  </si>
  <si>
    <t>風除室７</t>
  </si>
  <si>
    <t>ＢＭ作業室</t>
  </si>
  <si>
    <t>女子ロッカー</t>
  </si>
  <si>
    <t>男子ロッカー</t>
  </si>
  <si>
    <t>風除室４</t>
  </si>
  <si>
    <t>風除室５</t>
  </si>
  <si>
    <t>風除室６</t>
  </si>
  <si>
    <t>ブックポスト２</t>
  </si>
  <si>
    <t>階段１</t>
  </si>
  <si>
    <t>厨房</t>
  </si>
  <si>
    <t>軽食・喫茶コーナー</t>
  </si>
  <si>
    <t>自販機コーナー</t>
  </si>
  <si>
    <t>展示コーナー</t>
  </si>
  <si>
    <t>視聴覚ホール・ホワイエ</t>
  </si>
  <si>
    <t>視聴覚ホール・前室１</t>
  </si>
  <si>
    <t>視聴覚ホール・前室２</t>
  </si>
  <si>
    <t>映写室</t>
  </si>
  <si>
    <t>視聴覚ホール</t>
  </si>
  <si>
    <t>JD110V50W</t>
  </si>
  <si>
    <t>FHT42W</t>
  </si>
  <si>
    <t>FHP32</t>
  </si>
  <si>
    <t>FHF32EXN</t>
  </si>
  <si>
    <t>FL15W</t>
    <phoneticPr fontId="8"/>
  </si>
  <si>
    <t>CF135T4ENL</t>
  </si>
  <si>
    <t>FHT32W</t>
  </si>
  <si>
    <t>CF210T4ENL</t>
  </si>
  <si>
    <t>FDL13W</t>
  </si>
  <si>
    <t>FDL27W</t>
  </si>
  <si>
    <t>JD110V65W</t>
  </si>
  <si>
    <t>JD110V215WN</t>
  </si>
  <si>
    <t>JDR65</t>
    <phoneticPr fontId="8"/>
  </si>
  <si>
    <t>FL10W</t>
  </si>
  <si>
    <t>CDM70W</t>
  </si>
  <si>
    <t>FL20W</t>
    <phoneticPr fontId="8"/>
  </si>
  <si>
    <t>ハロゲン150W</t>
    <phoneticPr fontId="8"/>
  </si>
  <si>
    <t>KR100</t>
  </si>
  <si>
    <t>EFD15</t>
  </si>
  <si>
    <t>KOMARU10</t>
  </si>
  <si>
    <t>片反射笠</t>
  </si>
  <si>
    <t>埋込　ルーバー</t>
  </si>
  <si>
    <t>ﾀﾞｳﾝﾗｲﾄ</t>
  </si>
  <si>
    <t>埋込　バッフル</t>
  </si>
  <si>
    <t>埋込　スクエア</t>
  </si>
  <si>
    <t>埋込　下面開放</t>
  </si>
  <si>
    <t>棚下灯</t>
    <rPh sb="0" eb="3">
      <t>タナシタトウ</t>
    </rPh>
    <phoneticPr fontId="8"/>
  </si>
  <si>
    <t>トラフ</t>
  </si>
  <si>
    <t>スポットライト</t>
  </si>
  <si>
    <t>ｽﾎﾟｯﾄﾗｲﾄ ﾗｲﾃｨﾝｸﾞﾚｰﾙ</t>
    <phoneticPr fontId="8"/>
  </si>
  <si>
    <t>ﾀﾞｳﾝﾗｲﾄ</t>
    <phoneticPr fontId="8"/>
  </si>
  <si>
    <t>スーパースリム</t>
  </si>
  <si>
    <t>DD105</t>
  </si>
  <si>
    <t>N251</t>
  </si>
  <si>
    <t>IG2002W</t>
  </si>
  <si>
    <t>T85</t>
  </si>
  <si>
    <t>FSA41500A</t>
  </si>
  <si>
    <t>Y201Sab</t>
  </si>
  <si>
    <t>Y102S</t>
  </si>
  <si>
    <t>G321</t>
  </si>
  <si>
    <t>E322</t>
  </si>
  <si>
    <t>J422c</t>
  </si>
  <si>
    <t>NQ30226WK</t>
  </si>
  <si>
    <t>FR2316NA</t>
  </si>
  <si>
    <t>K421b</t>
  </si>
  <si>
    <t>EE321</t>
  </si>
  <si>
    <t>FR11904</t>
  </si>
  <si>
    <t>K321a</t>
  </si>
  <si>
    <t>2F</t>
  </si>
  <si>
    <t>一般開架・上部</t>
  </si>
  <si>
    <t>一般開架・キャットウォーク</t>
  </si>
  <si>
    <t>公開書庫</t>
  </si>
  <si>
    <t>作業室前・屋上</t>
  </si>
  <si>
    <t>グループ研修室</t>
  </si>
  <si>
    <t>作業室</t>
  </si>
  <si>
    <t>閉架書庫</t>
  </si>
  <si>
    <t>貴重本資料室・前室</t>
  </si>
  <si>
    <t>貴重本資料室</t>
  </si>
  <si>
    <t>倉庫３</t>
  </si>
  <si>
    <t>廊下３</t>
  </si>
  <si>
    <t>中研修室</t>
  </si>
  <si>
    <t>大研修室</t>
  </si>
  <si>
    <t>小研修室</t>
  </si>
  <si>
    <t>倉庫４</t>
  </si>
  <si>
    <t>多目的ＷＣ４</t>
  </si>
  <si>
    <t>共用ＷＣ３</t>
  </si>
  <si>
    <t>共用ＷＣ４</t>
  </si>
  <si>
    <t>湯沸室</t>
  </si>
  <si>
    <t>ＳＫ室</t>
  </si>
  <si>
    <t>ボランティア室１</t>
  </si>
  <si>
    <t>ボランティア室２</t>
  </si>
  <si>
    <t>ボランティア室３</t>
  </si>
  <si>
    <t>視聴覚ホール・屋根裏</t>
  </si>
  <si>
    <t>倉庫５</t>
  </si>
  <si>
    <t>風除室・上部</t>
  </si>
  <si>
    <t>視聴覚・機械室</t>
  </si>
  <si>
    <t>お話の部屋・天井裏</t>
  </si>
  <si>
    <t>読書テラス</t>
  </si>
  <si>
    <t>階段４</t>
  </si>
  <si>
    <t>階段３</t>
  </si>
  <si>
    <t>ギャラリー</t>
  </si>
  <si>
    <t>多目的ＷＣ３</t>
  </si>
  <si>
    <t>開架ＷＣ４</t>
  </si>
  <si>
    <t>開架ＷＣ３</t>
  </si>
  <si>
    <t>レファレンス</t>
  </si>
  <si>
    <t>研究室（１）～（９）</t>
  </si>
  <si>
    <t>撮影室</t>
  </si>
  <si>
    <t>廊下４</t>
  </si>
  <si>
    <t>ﾀﾞｳﾝﾗｲﾄ　昇降装置付き</t>
  </si>
  <si>
    <t>レセップ</t>
  </si>
  <si>
    <t>反射笠付</t>
    <phoneticPr fontId="8"/>
  </si>
  <si>
    <t>片反射笠</t>
    <phoneticPr fontId="8"/>
  </si>
  <si>
    <t>直付下面開放</t>
  </si>
  <si>
    <t>埋込　黒板灯</t>
  </si>
  <si>
    <t>ショーケース用器具</t>
  </si>
  <si>
    <t>デスクライト</t>
    <phoneticPr fontId="8"/>
  </si>
  <si>
    <t>コーナー灯</t>
  </si>
  <si>
    <t>表示灯</t>
  </si>
  <si>
    <t>FHP105</t>
  </si>
  <si>
    <t>MF250</t>
  </si>
  <si>
    <t>EFG12EL</t>
  </si>
  <si>
    <t>FHF32EXN</t>
    <phoneticPr fontId="8"/>
  </si>
  <si>
    <t>FL20W</t>
  </si>
  <si>
    <t>IL60W</t>
    <phoneticPr fontId="8"/>
  </si>
  <si>
    <t>FDL13W</t>
    <phoneticPr fontId="8"/>
  </si>
  <si>
    <t>Ｖ１　非常灯兼用　電池内蔵</t>
    <rPh sb="6" eb="8">
      <t>ケンヨウ</t>
    </rPh>
    <rPh sb="9" eb="13">
      <t>デンチナイゾウ</t>
    </rPh>
    <phoneticPr fontId="3"/>
  </si>
  <si>
    <t>ブラケット　非常灯兼用　電池内蔵</t>
    <rPh sb="6" eb="11">
      <t>ヒジョウトウケンヨウ</t>
    </rPh>
    <rPh sb="12" eb="16">
      <t>デンチナイゾウ</t>
    </rPh>
    <phoneticPr fontId="3"/>
  </si>
  <si>
    <t>空調機械室</t>
    <rPh sb="0" eb="2">
      <t>クウチョウ</t>
    </rPh>
    <rPh sb="2" eb="4">
      <t>キカイ</t>
    </rPh>
    <rPh sb="4" eb="5">
      <t>シツ</t>
    </rPh>
    <phoneticPr fontId="8"/>
  </si>
  <si>
    <t>消火器室</t>
    <rPh sb="3" eb="4">
      <t>シツ</t>
    </rPh>
    <phoneticPr fontId="3"/>
  </si>
  <si>
    <t>図面は7台</t>
    <rPh sb="0" eb="2">
      <t>ズメン</t>
    </rPh>
    <rPh sb="4" eb="5">
      <t>ダイ</t>
    </rPh>
    <phoneticPr fontId="3"/>
  </si>
  <si>
    <t>空調機械室</t>
    <rPh sb="0" eb="4">
      <t>クウチョウキカイ</t>
    </rPh>
    <phoneticPr fontId="3"/>
  </si>
  <si>
    <t>多目的ＷＣ2</t>
    <phoneticPr fontId="3"/>
  </si>
  <si>
    <t>J422c</t>
    <phoneticPr fontId="3"/>
  </si>
  <si>
    <t>風除室２(庇)</t>
    <phoneticPr fontId="3"/>
  </si>
  <si>
    <t>Ｖ１　非常灯兼用</t>
    <rPh sb="6" eb="8">
      <t>ケンヨウ</t>
    </rPh>
    <phoneticPr fontId="3"/>
  </si>
  <si>
    <t>※非常灯兼用</t>
    <rPh sb="1" eb="6">
      <t>ヒジョウトウケンヨウ</t>
    </rPh>
    <phoneticPr fontId="3"/>
  </si>
  <si>
    <t>共用ＷＣ1</t>
    <phoneticPr fontId="3"/>
  </si>
  <si>
    <t>共用ＷＣ2</t>
    <phoneticPr fontId="3"/>
  </si>
  <si>
    <t>風除室５(庇)</t>
    <phoneticPr fontId="3"/>
  </si>
  <si>
    <t>風除室６(庇)</t>
    <phoneticPr fontId="3"/>
  </si>
  <si>
    <t>ﾀﾞｳﾝﾗｲﾄ　WP</t>
    <phoneticPr fontId="3"/>
  </si>
  <si>
    <t>喫煙コーナー</t>
    <rPh sb="0" eb="2">
      <t>キツエン</t>
    </rPh>
    <phoneticPr fontId="3"/>
  </si>
  <si>
    <t>J422b</t>
    <phoneticPr fontId="3"/>
  </si>
  <si>
    <t>スポットライト</t>
    <phoneticPr fontId="3"/>
  </si>
  <si>
    <t>IL500W</t>
    <phoneticPr fontId="3"/>
  </si>
  <si>
    <t>ブラケット　WP</t>
    <phoneticPr fontId="3"/>
  </si>
  <si>
    <t>JD110V85W</t>
    <phoneticPr fontId="8"/>
  </si>
  <si>
    <t>確認用</t>
    <rPh sb="0" eb="3">
      <t>カクニンヨウ</t>
    </rPh>
    <phoneticPr fontId="3"/>
  </si>
  <si>
    <t>東芝</t>
    <rPh sb="0" eb="2">
      <t>トウシバ</t>
    </rPh>
    <phoneticPr fontId="3"/>
  </si>
  <si>
    <t>図面</t>
    <rPh sb="0" eb="2">
      <t>ズメン</t>
    </rPh>
    <phoneticPr fontId="3"/>
  </si>
  <si>
    <t>障害者コーナー</t>
    <rPh sb="0" eb="3">
      <t>ショウガイシャ</t>
    </rPh>
    <phoneticPr fontId="3"/>
  </si>
  <si>
    <t>総合サービスデスク</t>
    <rPh sb="0" eb="2">
      <t>ソウゴウ</t>
    </rPh>
    <phoneticPr fontId="3"/>
  </si>
  <si>
    <t>児童開架コーナー</t>
    <rPh sb="0" eb="4">
      <t>ジドウカイカ</t>
    </rPh>
    <phoneticPr fontId="3"/>
  </si>
  <si>
    <t>AV・コンピューターコーナー</t>
    <phoneticPr fontId="3"/>
  </si>
  <si>
    <t>青少年開架コーナー</t>
    <rPh sb="0" eb="5">
      <t>セイショウネンカイカ</t>
    </rPh>
    <phoneticPr fontId="3"/>
  </si>
  <si>
    <t>回転灯　天井直付・黄色</t>
    <rPh sb="0" eb="3">
      <t>カイテントウ</t>
    </rPh>
    <rPh sb="4" eb="6">
      <t>テンジョウ</t>
    </rPh>
    <rPh sb="6" eb="7">
      <t>チョク</t>
    </rPh>
    <rPh sb="7" eb="8">
      <t>フ</t>
    </rPh>
    <rPh sb="9" eb="11">
      <t>キイロ</t>
    </rPh>
    <phoneticPr fontId="3"/>
  </si>
  <si>
    <t>IL40W</t>
    <phoneticPr fontId="3"/>
  </si>
  <si>
    <t>NQ30225WK</t>
    <phoneticPr fontId="3"/>
  </si>
  <si>
    <t>※非常灯兼用</t>
    <phoneticPr fontId="3"/>
  </si>
  <si>
    <t>ブラケット　非常灯兼用　電池内蔵</t>
    <rPh sb="6" eb="9">
      <t>ヒジョウトウ</t>
    </rPh>
    <rPh sb="9" eb="11">
      <t>ケンヨウ</t>
    </rPh>
    <rPh sb="12" eb="16">
      <t>デンチナイゾウ</t>
    </rPh>
    <phoneticPr fontId="3"/>
  </si>
  <si>
    <t>FHTS41401</t>
    <phoneticPr fontId="3"/>
  </si>
  <si>
    <t>直付　非常灯兼用　電池内蔵</t>
    <rPh sb="0" eb="2">
      <t>ジカヅ</t>
    </rPh>
    <rPh sb="3" eb="8">
      <t>ヒジョウトウケンヨウ</t>
    </rPh>
    <rPh sb="9" eb="13">
      <t>デンチナイゾウ</t>
    </rPh>
    <phoneticPr fontId="3"/>
  </si>
  <si>
    <t>※半分消灯</t>
    <rPh sb="1" eb="3">
      <t>ハンブン</t>
    </rPh>
    <rPh sb="3" eb="5">
      <t>ショウトウ</t>
    </rPh>
    <phoneticPr fontId="3"/>
  </si>
  <si>
    <t>※5台間引き済</t>
    <rPh sb="2" eb="3">
      <t>ダイ</t>
    </rPh>
    <rPh sb="3" eb="5">
      <t>マビ</t>
    </rPh>
    <rPh sb="6" eb="7">
      <t>ズ</t>
    </rPh>
    <phoneticPr fontId="3"/>
  </si>
  <si>
    <t>回廊</t>
    <phoneticPr fontId="3"/>
  </si>
  <si>
    <t>Z101</t>
    <phoneticPr fontId="3"/>
  </si>
  <si>
    <t>NF11441</t>
    <phoneticPr fontId="3"/>
  </si>
  <si>
    <t>足元灯</t>
    <rPh sb="0" eb="2">
      <t>アシモト</t>
    </rPh>
    <rPh sb="2" eb="3">
      <t>トウ</t>
    </rPh>
    <phoneticPr fontId="3"/>
  </si>
  <si>
    <t>足元灯　電源別置</t>
    <rPh sb="0" eb="3">
      <t>アシモトトウ</t>
    </rPh>
    <phoneticPr fontId="3"/>
  </si>
  <si>
    <t>LB90170</t>
    <phoneticPr fontId="3"/>
  </si>
  <si>
    <t>障害者コーナー</t>
    <phoneticPr fontId="3"/>
  </si>
  <si>
    <t>Y202W</t>
    <phoneticPr fontId="3"/>
  </si>
  <si>
    <t>通路誘導灯</t>
    <rPh sb="0" eb="2">
      <t>ツウロ</t>
    </rPh>
    <rPh sb="2" eb="5">
      <t>ユウドウトウ</t>
    </rPh>
    <phoneticPr fontId="8"/>
  </si>
  <si>
    <t>通路誘導灯</t>
    <rPh sb="0" eb="2">
      <t>ツウロ</t>
    </rPh>
    <phoneticPr fontId="3"/>
  </si>
  <si>
    <t>避難口誘導灯</t>
    <rPh sb="0" eb="3">
      <t>ヒナングチ</t>
    </rPh>
    <rPh sb="3" eb="6">
      <t>ユウドウトウ</t>
    </rPh>
    <phoneticPr fontId="8"/>
  </si>
  <si>
    <t>避難口誘導灯</t>
    <rPh sb="0" eb="3">
      <t>ヒナングチ</t>
    </rPh>
    <phoneticPr fontId="3"/>
  </si>
  <si>
    <t>通路誘導灯(床埋込)</t>
    <rPh sb="0" eb="2">
      <t>ツウロ</t>
    </rPh>
    <rPh sb="6" eb="7">
      <t>ユカ</t>
    </rPh>
    <rPh sb="7" eb="8">
      <t>ウ</t>
    </rPh>
    <rPh sb="8" eb="9">
      <t>コ</t>
    </rPh>
    <phoneticPr fontId="3"/>
  </si>
  <si>
    <t>避難口誘導灯（点滅　壁埋込）</t>
    <rPh sb="0" eb="3">
      <t>ヒナングチ</t>
    </rPh>
    <phoneticPr fontId="3"/>
  </si>
  <si>
    <t>避難口誘導灯(音点滅)</t>
    <rPh sb="0" eb="3">
      <t>ヒナングチ</t>
    </rPh>
    <rPh sb="7" eb="8">
      <t>オト</t>
    </rPh>
    <rPh sb="8" eb="10">
      <t>テンメツ</t>
    </rPh>
    <phoneticPr fontId="3"/>
  </si>
  <si>
    <t>通路誘導灯(床埋込)</t>
    <rPh sb="0" eb="2">
      <t>ツウロ</t>
    </rPh>
    <rPh sb="6" eb="8">
      <t>ユカウ</t>
    </rPh>
    <rPh sb="8" eb="9">
      <t>コ</t>
    </rPh>
    <phoneticPr fontId="3"/>
  </si>
  <si>
    <t>避難口誘導灯(点滅)</t>
    <rPh sb="0" eb="3">
      <t>ヒナングチ</t>
    </rPh>
    <rPh sb="7" eb="9">
      <t>テンメツ</t>
    </rPh>
    <phoneticPr fontId="3"/>
  </si>
  <si>
    <t>避難口誘導灯（音点滅　埋込）</t>
    <rPh sb="0" eb="3">
      <t>ヒナングチ</t>
    </rPh>
    <rPh sb="11" eb="12">
      <t>ウ</t>
    </rPh>
    <rPh sb="12" eb="13">
      <t>コ</t>
    </rPh>
    <phoneticPr fontId="3"/>
  </si>
  <si>
    <t>避難口誘導灯（点滅　埋込）</t>
    <rPh sb="0" eb="3">
      <t>ヒナングチ</t>
    </rPh>
    <phoneticPr fontId="3"/>
  </si>
  <si>
    <t>避難口誘導灯（音点滅　直付）</t>
    <rPh sb="0" eb="3">
      <t>ヒナングチ</t>
    </rPh>
    <rPh sb="7" eb="8">
      <t>オト</t>
    </rPh>
    <phoneticPr fontId="3"/>
  </si>
  <si>
    <t>避難口誘導灯（点滅　直付）</t>
    <rPh sb="0" eb="3">
      <t>ヒナングチ</t>
    </rPh>
    <phoneticPr fontId="3"/>
  </si>
  <si>
    <t>多目的ＷＣ２</t>
    <phoneticPr fontId="3"/>
  </si>
  <si>
    <t>避難口誘導灯　埋込</t>
    <rPh sb="0" eb="3">
      <t>ヒナングチ</t>
    </rPh>
    <rPh sb="7" eb="8">
      <t>ウ</t>
    </rPh>
    <rPh sb="8" eb="9">
      <t>コ</t>
    </rPh>
    <phoneticPr fontId="3"/>
  </si>
  <si>
    <t>避難口誘導灯（音点滅　埋込)</t>
    <rPh sb="0" eb="3">
      <t>ヒナングチ</t>
    </rPh>
    <phoneticPr fontId="3"/>
  </si>
  <si>
    <t>避難口誘導灯（音点滅　埋込）</t>
    <rPh sb="0" eb="3">
      <t>ヒナングチ</t>
    </rPh>
    <phoneticPr fontId="3"/>
  </si>
  <si>
    <t>T50(改)</t>
    <rPh sb="4" eb="5">
      <t>カイ</t>
    </rPh>
    <phoneticPr fontId="3"/>
  </si>
  <si>
    <t>研究個室（１）～（９）</t>
    <rPh sb="2" eb="4">
      <t>コシツ</t>
    </rPh>
    <phoneticPr fontId="3"/>
  </si>
  <si>
    <t>※5台不点灯</t>
    <rPh sb="2" eb="3">
      <t>ダイ</t>
    </rPh>
    <rPh sb="3" eb="6">
      <t>フテントウ</t>
    </rPh>
    <phoneticPr fontId="3"/>
  </si>
  <si>
    <t>※4台不点灯</t>
    <rPh sb="2" eb="3">
      <t>ダイ</t>
    </rPh>
    <rPh sb="3" eb="6">
      <t>フテントウ</t>
    </rPh>
    <phoneticPr fontId="3"/>
  </si>
  <si>
    <t>※4台不点灯</t>
    <rPh sb="2" eb="6">
      <t>ダイフテントウ</t>
    </rPh>
    <phoneticPr fontId="3"/>
  </si>
  <si>
    <t>FL20W</t>
    <phoneticPr fontId="3"/>
  </si>
  <si>
    <t>間引き済み</t>
    <rPh sb="0" eb="2">
      <t>マビ</t>
    </rPh>
    <rPh sb="3" eb="4">
      <t>ズ</t>
    </rPh>
    <phoneticPr fontId="3"/>
  </si>
  <si>
    <t>直近36ヶ月中12か月当り平均</t>
    <rPh sb="0" eb="2">
      <t>チョッキン</t>
    </rPh>
    <rPh sb="5" eb="6">
      <t>ゲツ</t>
    </rPh>
    <rPh sb="6" eb="7">
      <t>チュウ</t>
    </rPh>
    <rPh sb="10" eb="11">
      <t>ゲツ</t>
    </rPh>
    <rPh sb="11" eb="12">
      <t>アタ</t>
    </rPh>
    <rPh sb="13" eb="15">
      <t>ヘイキン</t>
    </rPh>
    <phoneticPr fontId="3"/>
  </si>
  <si>
    <t>照明設備分含む全使用電力</t>
    <rPh sb="0" eb="2">
      <t>ショウメイ</t>
    </rPh>
    <rPh sb="2" eb="4">
      <t>セツビ</t>
    </rPh>
    <rPh sb="4" eb="5">
      <t>ブン</t>
    </rPh>
    <rPh sb="5" eb="6">
      <t>フク</t>
    </rPh>
    <rPh sb="7" eb="8">
      <t>ゼン</t>
    </rPh>
    <rPh sb="8" eb="12">
      <t>シヨウデンリョク</t>
    </rPh>
    <phoneticPr fontId="3"/>
  </si>
  <si>
    <t>電力料金</t>
    <rPh sb="0" eb="4">
      <t>デンリョクリョウキン</t>
    </rPh>
    <phoneticPr fontId="3"/>
  </si>
  <si>
    <t>燃料費調整額</t>
    <rPh sb="0" eb="6">
      <t>ネンリョウヒチョウセイガク</t>
    </rPh>
    <phoneticPr fontId="3"/>
  </si>
  <si>
    <t>再エネ発電賦課金</t>
    <rPh sb="0" eb="1">
      <t>サイ</t>
    </rPh>
    <rPh sb="3" eb="5">
      <t>ハツデン</t>
    </rPh>
    <rPh sb="5" eb="8">
      <t>フカキン</t>
    </rPh>
    <phoneticPr fontId="3"/>
  </si>
  <si>
    <t>電力単価</t>
    <rPh sb="0" eb="4">
      <t>デンリョクタンカ</t>
    </rPh>
    <phoneticPr fontId="3"/>
  </si>
  <si>
    <t>R6.2</t>
  </si>
  <si>
    <t>R6.3</t>
  </si>
  <si>
    <t>R6.4</t>
  </si>
  <si>
    <t>R6.5</t>
  </si>
  <si>
    <t>R6.6</t>
  </si>
  <si>
    <t>R6.7</t>
  </si>
  <si>
    <t>R6.8</t>
  </si>
  <si>
    <t>R6.9</t>
  </si>
  <si>
    <t>R6.10</t>
  </si>
  <si>
    <t>R6.11</t>
    <phoneticPr fontId="3"/>
  </si>
  <si>
    <t>R6.12</t>
    <phoneticPr fontId="3"/>
  </si>
  <si>
    <t>R7.1</t>
    <phoneticPr fontId="3"/>
  </si>
  <si>
    <t>合計</t>
    <rPh sb="0" eb="2">
      <t>ゴウケイ</t>
    </rPh>
    <phoneticPr fontId="3"/>
  </si>
  <si>
    <t>月平均</t>
    <rPh sb="0" eb="3">
      <t>ツキヘイキン</t>
    </rPh>
    <phoneticPr fontId="3"/>
  </si>
  <si>
    <t>電力量料金</t>
    <rPh sb="0" eb="3">
      <t>デンリョクリョウ</t>
    </rPh>
    <rPh sb="3" eb="5">
      <t>リョウキン</t>
    </rPh>
    <phoneticPr fontId="3"/>
  </si>
  <si>
    <t>燃料費調整額</t>
    <rPh sb="0" eb="3">
      <t>ネンリョウヒ</t>
    </rPh>
    <rPh sb="3" eb="5">
      <t>チョウセイ</t>
    </rPh>
    <rPh sb="5" eb="6">
      <t>ガク</t>
    </rPh>
    <phoneticPr fontId="3"/>
  </si>
  <si>
    <t>電力単価</t>
    <rPh sb="0" eb="2">
      <t>デンリョク</t>
    </rPh>
    <rPh sb="2" eb="4">
      <t>タンカ</t>
    </rPh>
    <phoneticPr fontId="3"/>
  </si>
  <si>
    <t>R5.2</t>
  </si>
  <si>
    <t>R5.3</t>
  </si>
  <si>
    <t>R5.4</t>
  </si>
  <si>
    <t>R5.5</t>
  </si>
  <si>
    <t>R5.6</t>
  </si>
  <si>
    <t>R5.7</t>
  </si>
  <si>
    <t>R5.8</t>
  </si>
  <si>
    <t>R5.9</t>
  </si>
  <si>
    <t>R5.10</t>
  </si>
  <si>
    <t>R5.11</t>
    <phoneticPr fontId="3"/>
  </si>
  <si>
    <t>R5.12</t>
    <phoneticPr fontId="3"/>
  </si>
  <si>
    <t>R6.1</t>
    <phoneticPr fontId="3"/>
  </si>
  <si>
    <t>R4.2</t>
  </si>
  <si>
    <t>R4.3</t>
  </si>
  <si>
    <t>R4.4</t>
  </si>
  <si>
    <t>R4.5</t>
  </si>
  <si>
    <t>R4.6</t>
  </si>
  <si>
    <t>R4.7</t>
  </si>
  <si>
    <t>R4.8</t>
  </si>
  <si>
    <t>R4.9</t>
  </si>
  <si>
    <t>R4.10</t>
  </si>
  <si>
    <t>R4.11</t>
    <phoneticPr fontId="3"/>
  </si>
  <si>
    <t>R4.12</t>
    <phoneticPr fontId="3"/>
  </si>
  <si>
    <t>R5.1</t>
    <phoneticPr fontId="3"/>
  </si>
  <si>
    <t>照明設備稼働時間</t>
    <rPh sb="0" eb="2">
      <t>ショウメイ</t>
    </rPh>
    <rPh sb="2" eb="4">
      <t>セツビ</t>
    </rPh>
    <rPh sb="4" eb="8">
      <t>カドウジカン</t>
    </rPh>
    <phoneticPr fontId="3"/>
  </si>
  <si>
    <t>室種別名称</t>
    <rPh sb="0" eb="1">
      <t>シツ</t>
    </rPh>
    <rPh sb="1" eb="3">
      <t>シュベツ</t>
    </rPh>
    <rPh sb="3" eb="5">
      <t>メイショウ</t>
    </rPh>
    <phoneticPr fontId="3"/>
  </si>
  <si>
    <t>稼働時間帯</t>
    <rPh sb="0" eb="5">
      <t>カドウジカンタイ</t>
    </rPh>
    <phoneticPr fontId="3"/>
  </si>
  <si>
    <t>稼働時間
ｈ/ｄ</t>
    <rPh sb="0" eb="4">
      <t>カドウジカン</t>
    </rPh>
    <phoneticPr fontId="3"/>
  </si>
  <si>
    <t>稼働日数
ｄ/ｙ</t>
    <rPh sb="0" eb="2">
      <t>カドウ</t>
    </rPh>
    <rPh sb="2" eb="4">
      <t>ニッスウ</t>
    </rPh>
    <phoneticPr fontId="3"/>
  </si>
  <si>
    <t>年間稼働時間
ｈ/ｙ</t>
    <rPh sb="0" eb="2">
      <t>ネンカン</t>
    </rPh>
    <rPh sb="2" eb="6">
      <t>カドウジカン</t>
    </rPh>
    <phoneticPr fontId="3"/>
  </si>
  <si>
    <t>執務室</t>
    <rPh sb="0" eb="3">
      <t>シツムシツ</t>
    </rPh>
    <phoneticPr fontId="3"/>
  </si>
  <si>
    <t>共用部</t>
    <rPh sb="0" eb="3">
      <t>キョウヨウブ</t>
    </rPh>
    <phoneticPr fontId="3"/>
  </si>
  <si>
    <t>便所</t>
    <rPh sb="0" eb="2">
      <t>ベンジョ</t>
    </rPh>
    <phoneticPr fontId="3"/>
  </si>
  <si>
    <t>多目的便所</t>
    <rPh sb="0" eb="5">
      <t>タモクテキベンジョ</t>
    </rPh>
    <phoneticPr fontId="3"/>
  </si>
  <si>
    <t>湯沸室</t>
    <rPh sb="0" eb="2">
      <t>ユワカシ</t>
    </rPh>
    <rPh sb="2" eb="3">
      <t>シツ</t>
    </rPh>
    <phoneticPr fontId="3"/>
  </si>
  <si>
    <t>更衣室</t>
    <rPh sb="0" eb="3">
      <t>コウイシツ</t>
    </rPh>
    <phoneticPr fontId="3"/>
  </si>
  <si>
    <t>登庁時，退庁時0.5ｈ</t>
    <rPh sb="0" eb="2">
      <t>トウチョウ</t>
    </rPh>
    <rPh sb="2" eb="3">
      <t>ジ</t>
    </rPh>
    <rPh sb="4" eb="7">
      <t>タイチョウジ</t>
    </rPh>
    <phoneticPr fontId="3"/>
  </si>
  <si>
    <t>倉庫等</t>
    <rPh sb="0" eb="2">
      <t>ソウコ</t>
    </rPh>
    <rPh sb="2" eb="3">
      <t>トウ</t>
    </rPh>
    <phoneticPr fontId="3"/>
  </si>
  <si>
    <t>機械室</t>
    <rPh sb="0" eb="3">
      <t>キカイシツ</t>
    </rPh>
    <phoneticPr fontId="3"/>
  </si>
  <si>
    <t>00：00～24：00</t>
    <phoneticPr fontId="3"/>
  </si>
  <si>
    <t>外灯</t>
    <rPh sb="0" eb="2">
      <t>ガイトウ</t>
    </rPh>
    <phoneticPr fontId="3"/>
  </si>
  <si>
    <t>非常用照明</t>
    <rPh sb="0" eb="5">
      <t>ヒジョウヨウショウメイ</t>
    </rPh>
    <phoneticPr fontId="3"/>
  </si>
  <si>
    <t>その他</t>
    <rPh sb="2" eb="3">
      <t>タ</t>
    </rPh>
    <phoneticPr fontId="3"/>
  </si>
  <si>
    <t>照明器具一覧</t>
    <rPh sb="0" eb="4">
      <t>ショウメイキグ</t>
    </rPh>
    <rPh sb="4" eb="6">
      <t>イチラン</t>
    </rPh>
    <phoneticPr fontId="3"/>
  </si>
  <si>
    <t>№</t>
    <phoneticPr fontId="3"/>
  </si>
  <si>
    <t>検索用</t>
    <rPh sb="0" eb="3">
      <t>ケンサクヨウ</t>
    </rPh>
    <phoneticPr fontId="3"/>
  </si>
  <si>
    <t>照明器具</t>
    <rPh sb="0" eb="4">
      <t>ショウメイキグ</t>
    </rPh>
    <phoneticPr fontId="3"/>
  </si>
  <si>
    <t>照明器具仕様</t>
    <rPh sb="0" eb="6">
      <t>ショウメイキグシヨウ</t>
    </rPh>
    <phoneticPr fontId="3"/>
  </si>
  <si>
    <t>消費電力　W/台</t>
    <rPh sb="0" eb="4">
      <t>ショウヒデンリョク</t>
    </rPh>
    <rPh sb="7" eb="8">
      <t>ダイ</t>
    </rPh>
    <phoneticPr fontId="3"/>
  </si>
  <si>
    <t>照明器具
（更新対象）</t>
    <rPh sb="0" eb="2">
      <t>ショウメイ</t>
    </rPh>
    <rPh sb="2" eb="4">
      <t>キグ</t>
    </rPh>
    <rPh sb="6" eb="10">
      <t>コウシンタイショウ</t>
    </rPh>
    <phoneticPr fontId="3"/>
  </si>
  <si>
    <t>照明器具
（更新対象外）</t>
    <rPh sb="0" eb="2">
      <t>ショウメイ</t>
    </rPh>
    <rPh sb="2" eb="4">
      <t>キグ</t>
    </rPh>
    <rPh sb="6" eb="8">
      <t>コウシン</t>
    </rPh>
    <rPh sb="8" eb="11">
      <t>タイショウガイ</t>
    </rPh>
    <phoneticPr fontId="3"/>
  </si>
  <si>
    <t>誘導灯
（更新対象）</t>
    <rPh sb="0" eb="3">
      <t>ユウドウトウ</t>
    </rPh>
    <rPh sb="5" eb="9">
      <t>コウシンタイショウ</t>
    </rPh>
    <phoneticPr fontId="3"/>
  </si>
  <si>
    <t>非常照明
（更新対象）</t>
    <rPh sb="0" eb="2">
      <t>ヒジョウ</t>
    </rPh>
    <rPh sb="2" eb="4">
      <t>ショウメイ</t>
    </rPh>
    <rPh sb="6" eb="10">
      <t>コウシンタイショウ</t>
    </rPh>
    <phoneticPr fontId="3"/>
  </si>
  <si>
    <t>更新
対象</t>
    <rPh sb="0" eb="2">
      <t>コウシン</t>
    </rPh>
    <rPh sb="3" eb="5">
      <t>タイショウ</t>
    </rPh>
    <phoneticPr fontId="3"/>
  </si>
  <si>
    <t>室種別名称</t>
    <rPh sb="0" eb="3">
      <t>シツシュベツ</t>
    </rPh>
    <rPh sb="3" eb="5">
      <t>メイショウ</t>
    </rPh>
    <phoneticPr fontId="3"/>
  </si>
  <si>
    <t>年間
点灯時間</t>
    <rPh sb="0" eb="2">
      <t>ネンカン</t>
    </rPh>
    <rPh sb="3" eb="5">
      <t>テントウ</t>
    </rPh>
    <rPh sb="5" eb="7">
      <t>ジカン</t>
    </rPh>
    <phoneticPr fontId="3"/>
  </si>
  <si>
    <t>消費電力
(W/台)</t>
    <rPh sb="0" eb="4">
      <t>ショウヒデンリョク</t>
    </rPh>
    <rPh sb="8" eb="9">
      <t>ダイ</t>
    </rPh>
    <phoneticPr fontId="3"/>
  </si>
  <si>
    <t>稼働率</t>
    <rPh sb="0" eb="3">
      <t>カドウリツ</t>
    </rPh>
    <phoneticPr fontId="3"/>
  </si>
  <si>
    <t>■</t>
  </si>
  <si>
    <t>□</t>
  </si>
  <si>
    <t>R6年度</t>
    <rPh sb="2" eb="4">
      <t>ネンド</t>
    </rPh>
    <phoneticPr fontId="3"/>
  </si>
  <si>
    <t>平均</t>
    <rPh sb="0" eb="2">
      <t>ヘイキン</t>
    </rPh>
    <phoneticPr fontId="3"/>
  </si>
  <si>
    <t>使用電力量(kWh)</t>
    <rPh sb="0" eb="5">
      <t>シヨウデンリョクリョウ</t>
    </rPh>
    <phoneticPr fontId="3"/>
  </si>
  <si>
    <t>平日</t>
    <rPh sb="0" eb="2">
      <t>ヘイジツ</t>
    </rPh>
    <phoneticPr fontId="3"/>
  </si>
  <si>
    <t>休日</t>
    <rPh sb="0" eb="2">
      <t>キュウジツ</t>
    </rPh>
    <phoneticPr fontId="3"/>
  </si>
  <si>
    <t>燃料費調整額</t>
    <rPh sb="0" eb="3">
      <t>ネンリョウヒ</t>
    </rPh>
    <rPh sb="3" eb="6">
      <t>チョウセイガク</t>
    </rPh>
    <phoneticPr fontId="3"/>
  </si>
  <si>
    <t>電力量単価</t>
    <rPh sb="0" eb="5">
      <t>デンリョクリョウタンカ</t>
    </rPh>
    <phoneticPr fontId="3"/>
  </si>
  <si>
    <t>R5年度</t>
    <rPh sb="2" eb="4">
      <t>ネンド</t>
    </rPh>
    <phoneticPr fontId="3"/>
  </si>
  <si>
    <t>R4年度</t>
    <rPh sb="2" eb="4">
      <t>ネンド</t>
    </rPh>
    <phoneticPr fontId="3"/>
  </si>
  <si>
    <t>R3年度</t>
    <rPh sb="2" eb="4">
      <t>ネンド</t>
    </rPh>
    <phoneticPr fontId="3"/>
  </si>
  <si>
    <t>R2年度</t>
    <rPh sb="2" eb="4">
      <t>ネンド</t>
    </rPh>
    <phoneticPr fontId="3"/>
  </si>
  <si>
    <t>中央図書館直近３６ヶ月使用電力量</t>
    <rPh sb="0" eb="5">
      <t>チュウオウトショカン</t>
    </rPh>
    <rPh sb="5" eb="7">
      <t>チョッキン</t>
    </rPh>
    <rPh sb="10" eb="11">
      <t>ゲツ</t>
    </rPh>
    <rPh sb="11" eb="16">
      <t>シヨウデンリョクリョウ</t>
    </rPh>
    <phoneticPr fontId="3"/>
  </si>
  <si>
    <t>中央図書館照明器具台数</t>
    <rPh sb="0" eb="5">
      <t>チュウオウトショカン</t>
    </rPh>
    <rPh sb="5" eb="11">
      <t>ショウメイキグダイスウ</t>
    </rPh>
    <phoneticPr fontId="3"/>
  </si>
  <si>
    <t>BF1</t>
    <phoneticPr fontId="3"/>
  </si>
  <si>
    <t>O-1</t>
    <phoneticPr fontId="3"/>
  </si>
  <si>
    <t>O-2</t>
    <phoneticPr fontId="3"/>
  </si>
  <si>
    <t>O-3</t>
    <phoneticPr fontId="3"/>
  </si>
  <si>
    <t>O-4</t>
    <phoneticPr fontId="3"/>
  </si>
  <si>
    <t>O-5</t>
    <phoneticPr fontId="3"/>
  </si>
  <si>
    <t>B1-1</t>
    <phoneticPr fontId="3"/>
  </si>
  <si>
    <t>B1-2</t>
    <phoneticPr fontId="3"/>
  </si>
  <si>
    <t>B1-3</t>
    <phoneticPr fontId="3"/>
  </si>
  <si>
    <t>B1-4</t>
    <phoneticPr fontId="3"/>
  </si>
  <si>
    <t>B1-5</t>
    <phoneticPr fontId="3"/>
  </si>
  <si>
    <t>B1-6</t>
    <phoneticPr fontId="3"/>
  </si>
  <si>
    <t>B1-7</t>
    <phoneticPr fontId="3"/>
  </si>
  <si>
    <t>B1-8</t>
    <phoneticPr fontId="3"/>
  </si>
  <si>
    <t>B1-9</t>
    <phoneticPr fontId="3"/>
  </si>
  <si>
    <t>B1-10</t>
    <phoneticPr fontId="3"/>
  </si>
  <si>
    <t>B1-11</t>
    <phoneticPr fontId="3"/>
  </si>
  <si>
    <t>B1-12</t>
    <phoneticPr fontId="3"/>
  </si>
  <si>
    <t>1F-1</t>
    <phoneticPr fontId="3"/>
  </si>
  <si>
    <t>1F-2</t>
    <phoneticPr fontId="3"/>
  </si>
  <si>
    <t>1F-3</t>
  </si>
  <si>
    <t>1F-4</t>
  </si>
  <si>
    <t>1F-5</t>
  </si>
  <si>
    <t>1F-6</t>
  </si>
  <si>
    <t>1F-7</t>
  </si>
  <si>
    <t>1F-8</t>
  </si>
  <si>
    <t>1F-9</t>
  </si>
  <si>
    <t>1F-10</t>
  </si>
  <si>
    <t>1F-11</t>
  </si>
  <si>
    <t>1F-12</t>
  </si>
  <si>
    <t>1F-13</t>
  </si>
  <si>
    <t>1F-14</t>
  </si>
  <si>
    <t>1F-15</t>
  </si>
  <si>
    <t>1F-16</t>
  </si>
  <si>
    <t>1F-17</t>
  </si>
  <si>
    <t>1F-18</t>
  </si>
  <si>
    <t>1F-19</t>
  </si>
  <si>
    <t>1F-20</t>
  </si>
  <si>
    <t>1F-21</t>
  </si>
  <si>
    <t>1F-22</t>
  </si>
  <si>
    <t>1F-23</t>
  </si>
  <si>
    <t>1F-24</t>
  </si>
  <si>
    <t>1F-25</t>
  </si>
  <si>
    <t>1F-26</t>
  </si>
  <si>
    <t>1F-27</t>
  </si>
  <si>
    <t>1F-28</t>
  </si>
  <si>
    <t>1F-29</t>
  </si>
  <si>
    <t>1F-30</t>
  </si>
  <si>
    <t>1F-31</t>
  </si>
  <si>
    <t>1F-32</t>
  </si>
  <si>
    <t>1F-33</t>
  </si>
  <si>
    <t>1F-34</t>
  </si>
  <si>
    <t>1F-35</t>
  </si>
  <si>
    <t>1F-36</t>
  </si>
  <si>
    <t>1F-37</t>
  </si>
  <si>
    <t>1F-38</t>
  </si>
  <si>
    <t>1F-39</t>
  </si>
  <si>
    <t>1F-40</t>
  </si>
  <si>
    <t>1F-41</t>
  </si>
  <si>
    <t>1F-42</t>
  </si>
  <si>
    <t>1F-43</t>
  </si>
  <si>
    <t>1F-44</t>
  </si>
  <si>
    <t>1F-45</t>
  </si>
  <si>
    <t>1F-46</t>
  </si>
  <si>
    <t>1F-47</t>
  </si>
  <si>
    <t>1F-48</t>
  </si>
  <si>
    <t>1F-49</t>
  </si>
  <si>
    <t>1F-50</t>
  </si>
  <si>
    <t>1F-51</t>
  </si>
  <si>
    <t>1F-52</t>
  </si>
  <si>
    <t>1F-53</t>
  </si>
  <si>
    <t>1F-54</t>
  </si>
  <si>
    <t>1F-55</t>
  </si>
  <si>
    <t>1F-56</t>
  </si>
  <si>
    <t>1F-57</t>
  </si>
  <si>
    <t>1F-58</t>
  </si>
  <si>
    <t>1F-59</t>
  </si>
  <si>
    <t>1F-60</t>
  </si>
  <si>
    <t>1F-61</t>
  </si>
  <si>
    <t>1F-62</t>
  </si>
  <si>
    <t>1F-63</t>
  </si>
  <si>
    <t>1F-64</t>
  </si>
  <si>
    <t>1F-65</t>
  </si>
  <si>
    <t>1F-66</t>
  </si>
  <si>
    <t>1F-67</t>
  </si>
  <si>
    <t>1F-68</t>
  </si>
  <si>
    <t>1F-69</t>
  </si>
  <si>
    <t>1F-70</t>
  </si>
  <si>
    <t>1F-71</t>
  </si>
  <si>
    <t>1F-72</t>
  </si>
  <si>
    <t>1F-73</t>
  </si>
  <si>
    <t>1F-74</t>
  </si>
  <si>
    <t>1F-75</t>
  </si>
  <si>
    <t>1F-76</t>
  </si>
  <si>
    <t>1F-77</t>
  </si>
  <si>
    <t>1F-78</t>
  </si>
  <si>
    <t>1F-79</t>
  </si>
  <si>
    <t>1F-80</t>
  </si>
  <si>
    <t>1F-81</t>
  </si>
  <si>
    <t>1F-82</t>
  </si>
  <si>
    <t>1F-83</t>
  </si>
  <si>
    <t>1F-84</t>
  </si>
  <si>
    <t>1F-85</t>
  </si>
  <si>
    <t>1F-86</t>
  </si>
  <si>
    <t>1F-87</t>
  </si>
  <si>
    <t>1F-88</t>
  </si>
  <si>
    <t>1F-89</t>
  </si>
  <si>
    <t>1F-90</t>
  </si>
  <si>
    <t>1F-91</t>
  </si>
  <si>
    <t>1F-92</t>
  </si>
  <si>
    <t>1F-93</t>
  </si>
  <si>
    <t>1F-94</t>
  </si>
  <si>
    <t>1F-95</t>
  </si>
  <si>
    <t>1F-96</t>
  </si>
  <si>
    <t>1F-97</t>
  </si>
  <si>
    <t>1F-98</t>
  </si>
  <si>
    <t>1F-99</t>
  </si>
  <si>
    <t>1F-100</t>
  </si>
  <si>
    <t>1F-101</t>
  </si>
  <si>
    <t>1F-102</t>
  </si>
  <si>
    <t>1F-103</t>
  </si>
  <si>
    <t>1F-104</t>
  </si>
  <si>
    <t>1F-105</t>
  </si>
  <si>
    <t>1F-106</t>
  </si>
  <si>
    <t>1F-107</t>
  </si>
  <si>
    <t>1F-108</t>
  </si>
  <si>
    <t>1F-109</t>
  </si>
  <si>
    <t>1F-110</t>
  </si>
  <si>
    <t>1F-111</t>
  </si>
  <si>
    <t>1F-112</t>
  </si>
  <si>
    <t>1F-113</t>
  </si>
  <si>
    <t>1F-114</t>
  </si>
  <si>
    <t>1F-115</t>
  </si>
  <si>
    <t>1F-116</t>
  </si>
  <si>
    <t>1F-117</t>
  </si>
  <si>
    <t>1F-118</t>
  </si>
  <si>
    <t>1F-119</t>
  </si>
  <si>
    <t>1F-120</t>
  </si>
  <si>
    <t>1F-121</t>
  </si>
  <si>
    <t>1F-122</t>
  </si>
  <si>
    <t>1F-123</t>
  </si>
  <si>
    <t>1F-124</t>
  </si>
  <si>
    <t>1F-125</t>
  </si>
  <si>
    <t>1F-126</t>
  </si>
  <si>
    <t>1F-127</t>
  </si>
  <si>
    <t>1F-128</t>
  </si>
  <si>
    <t>1F-129</t>
  </si>
  <si>
    <t>1F-130</t>
  </si>
  <si>
    <t>1F-131</t>
  </si>
  <si>
    <t>1F-132</t>
  </si>
  <si>
    <t>1F-133</t>
  </si>
  <si>
    <t>1F-134</t>
  </si>
  <si>
    <t>1F-135</t>
  </si>
  <si>
    <t>1F-136</t>
  </si>
  <si>
    <t>1F-137</t>
  </si>
  <si>
    <t>1F-138</t>
  </si>
  <si>
    <t>1F-139</t>
  </si>
  <si>
    <t>1F-140</t>
  </si>
  <si>
    <t>1F-141</t>
  </si>
  <si>
    <t>1F-142</t>
  </si>
  <si>
    <t>1F-143</t>
  </si>
  <si>
    <t>1F-144</t>
  </si>
  <si>
    <t>1F-145</t>
  </si>
  <si>
    <t>1F-146</t>
  </si>
  <si>
    <t>1F-147</t>
  </si>
  <si>
    <t>1F-148</t>
  </si>
  <si>
    <t>1F-149</t>
  </si>
  <si>
    <t>1F-150</t>
  </si>
  <si>
    <t>1F-151</t>
  </si>
  <si>
    <t>1F-152</t>
  </si>
  <si>
    <t>1F-153</t>
  </si>
  <si>
    <t>1F-154</t>
  </si>
  <si>
    <t>1F-155</t>
  </si>
  <si>
    <t>1F-156</t>
  </si>
  <si>
    <t>1F-157</t>
  </si>
  <si>
    <t>1F-158</t>
  </si>
  <si>
    <t>1F-159</t>
  </si>
  <si>
    <t>1F-160</t>
  </si>
  <si>
    <t>1F-161</t>
  </si>
  <si>
    <t>1F-162</t>
  </si>
  <si>
    <t>1F-163</t>
  </si>
  <si>
    <t>1F-164</t>
  </si>
  <si>
    <t>1F-165</t>
  </si>
  <si>
    <t>1F-166</t>
  </si>
  <si>
    <t>1F-167</t>
  </si>
  <si>
    <t>1F-168</t>
  </si>
  <si>
    <t>1F-169</t>
  </si>
  <si>
    <t>1F-170</t>
  </si>
  <si>
    <t>1F-171</t>
  </si>
  <si>
    <t>1F-172</t>
  </si>
  <si>
    <t>1F-173</t>
  </si>
  <si>
    <t>1F-174</t>
  </si>
  <si>
    <t>1F-175</t>
  </si>
  <si>
    <t>1F-176</t>
  </si>
  <si>
    <t>1F-177</t>
  </si>
  <si>
    <t>1F-178</t>
  </si>
  <si>
    <t>1F-179</t>
  </si>
  <si>
    <t>1F-180</t>
  </si>
  <si>
    <t>1F-181</t>
  </si>
  <si>
    <t>1F-182</t>
  </si>
  <si>
    <t>1F-183</t>
  </si>
  <si>
    <t>1F-184</t>
  </si>
  <si>
    <t>1F-185</t>
  </si>
  <si>
    <t>1F-186</t>
  </si>
  <si>
    <t>1F-187</t>
  </si>
  <si>
    <t>1F-188</t>
  </si>
  <si>
    <t>1F-189</t>
  </si>
  <si>
    <t>1F-190</t>
  </si>
  <si>
    <t>1F-191</t>
  </si>
  <si>
    <t>1F-192</t>
  </si>
  <si>
    <t>1F-193</t>
  </si>
  <si>
    <t>1F-194</t>
  </si>
  <si>
    <t>1F-195</t>
  </si>
  <si>
    <t>1F-196</t>
  </si>
  <si>
    <t>1F-197</t>
  </si>
  <si>
    <t>1F-198</t>
  </si>
  <si>
    <t>1F-199</t>
  </si>
  <si>
    <t>1F-200</t>
  </si>
  <si>
    <t>1F-201</t>
  </si>
  <si>
    <t>1F-202</t>
  </si>
  <si>
    <t>1F-203</t>
  </si>
  <si>
    <t>2F-1</t>
    <phoneticPr fontId="3"/>
  </si>
  <si>
    <t>2F-2</t>
    <phoneticPr fontId="3"/>
  </si>
  <si>
    <t>2F-3</t>
  </si>
  <si>
    <t>2F-4</t>
  </si>
  <si>
    <t>2F-5</t>
  </si>
  <si>
    <t>2F-6</t>
  </si>
  <si>
    <t>2F-7</t>
  </si>
  <si>
    <t>2F-8</t>
  </si>
  <si>
    <t>2F-9</t>
  </si>
  <si>
    <t>2F-10</t>
  </si>
  <si>
    <t>2F-11</t>
  </si>
  <si>
    <t>2F-12</t>
  </si>
  <si>
    <t>2F-13</t>
  </si>
  <si>
    <t>2F-14</t>
  </si>
  <si>
    <t>2F-15</t>
  </si>
  <si>
    <t>2F-16</t>
  </si>
  <si>
    <t>2F-17</t>
  </si>
  <si>
    <t>2F-18</t>
  </si>
  <si>
    <t>2F-19</t>
  </si>
  <si>
    <t>2F-20</t>
  </si>
  <si>
    <t>2F-21</t>
  </si>
  <si>
    <t>2F-22</t>
  </si>
  <si>
    <t>2F-23</t>
  </si>
  <si>
    <t>2F-24</t>
  </si>
  <si>
    <t>2F-25</t>
  </si>
  <si>
    <t>2F-26</t>
  </si>
  <si>
    <t>2F-27</t>
  </si>
  <si>
    <t>2F-28</t>
  </si>
  <si>
    <t>2F-29</t>
  </si>
  <si>
    <t>2F-30</t>
  </si>
  <si>
    <t>2F-31</t>
  </si>
  <si>
    <t>2F-32</t>
  </si>
  <si>
    <t>2F-33</t>
  </si>
  <si>
    <t>2F-34</t>
  </si>
  <si>
    <t>2F-35</t>
  </si>
  <si>
    <t>2F-36</t>
  </si>
  <si>
    <t>2F-37</t>
  </si>
  <si>
    <t>2F-38</t>
  </si>
  <si>
    <t>2F-39</t>
  </si>
  <si>
    <t>2F-40</t>
  </si>
  <si>
    <t>2F-41</t>
  </si>
  <si>
    <t>2F-42</t>
  </si>
  <si>
    <t>2F-43</t>
  </si>
  <si>
    <t>2F-44</t>
  </si>
  <si>
    <t>2F-45</t>
  </si>
  <si>
    <t>2F-46</t>
  </si>
  <si>
    <t>2F-47</t>
  </si>
  <si>
    <t>2F-48</t>
  </si>
  <si>
    <t>2F-49</t>
  </si>
  <si>
    <t>2F-50</t>
  </si>
  <si>
    <t>2F-51</t>
  </si>
  <si>
    <t>2F-52</t>
  </si>
  <si>
    <t>2F-53</t>
  </si>
  <si>
    <t>2F-54</t>
  </si>
  <si>
    <t>2F-55</t>
  </si>
  <si>
    <t>2F-56</t>
  </si>
  <si>
    <t>2F-57</t>
  </si>
  <si>
    <t>2F-58</t>
  </si>
  <si>
    <t>2F-59</t>
  </si>
  <si>
    <t>2F-60</t>
  </si>
  <si>
    <t>2F-61</t>
  </si>
  <si>
    <t>2F-62</t>
  </si>
  <si>
    <t>2F-63</t>
  </si>
  <si>
    <t>2F-64</t>
  </si>
  <si>
    <t>2F-65</t>
  </si>
  <si>
    <t>2F-66</t>
  </si>
  <si>
    <t>2F-67</t>
  </si>
  <si>
    <t>2F-68</t>
  </si>
  <si>
    <t>2F-69</t>
  </si>
  <si>
    <t>2F-70</t>
  </si>
  <si>
    <t>2F-71</t>
  </si>
  <si>
    <t>2F-72</t>
  </si>
  <si>
    <t>2F-73</t>
  </si>
  <si>
    <t>2F-74</t>
  </si>
  <si>
    <t>2F-75</t>
  </si>
  <si>
    <t>2F-76</t>
  </si>
  <si>
    <t>2F-77</t>
  </si>
  <si>
    <t>2F-78</t>
  </si>
  <si>
    <t>2F-79</t>
  </si>
  <si>
    <t>2F-80</t>
  </si>
  <si>
    <t>2F-81</t>
  </si>
  <si>
    <t>2F-82</t>
  </si>
  <si>
    <t>2F-83</t>
  </si>
  <si>
    <t>2F-84</t>
  </si>
  <si>
    <t>2F-85</t>
  </si>
  <si>
    <t>2F-86</t>
  </si>
  <si>
    <t>2F-87</t>
  </si>
  <si>
    <t>2F-88</t>
  </si>
  <si>
    <t>2F-89</t>
  </si>
  <si>
    <t>2F-90</t>
  </si>
  <si>
    <t>2F-91</t>
  </si>
  <si>
    <t>2F-92</t>
  </si>
  <si>
    <t>2F-93</t>
  </si>
  <si>
    <t>2F-94</t>
  </si>
  <si>
    <t>2F-95</t>
  </si>
  <si>
    <t>2F-96</t>
  </si>
  <si>
    <t>2F-97</t>
  </si>
  <si>
    <t>2F-98</t>
  </si>
  <si>
    <t>2F-99</t>
  </si>
  <si>
    <t>2F-100</t>
  </si>
  <si>
    <t>2F-101</t>
  </si>
  <si>
    <t>2F-102</t>
  </si>
  <si>
    <t>2F-103</t>
  </si>
  <si>
    <t>2F-104</t>
  </si>
  <si>
    <t>2F-105</t>
  </si>
  <si>
    <t>2F-106</t>
  </si>
  <si>
    <t>2F-107</t>
  </si>
  <si>
    <t>2F-108</t>
  </si>
  <si>
    <t>2F-109</t>
  </si>
  <si>
    <t>2F-110</t>
  </si>
  <si>
    <t>2F-111</t>
  </si>
  <si>
    <t>2F-112</t>
  </si>
  <si>
    <t>2F-113</t>
  </si>
  <si>
    <t>2F-114</t>
  </si>
  <si>
    <t>2F-115</t>
  </si>
  <si>
    <t>2F-116</t>
  </si>
  <si>
    <t>2F-117</t>
  </si>
  <si>
    <t>2F-118</t>
  </si>
  <si>
    <t>2F-119</t>
  </si>
  <si>
    <t>2F-120</t>
  </si>
  <si>
    <t>2F-121</t>
  </si>
  <si>
    <t>2F-122</t>
  </si>
  <si>
    <t>RF-1</t>
    <phoneticPr fontId="3"/>
  </si>
  <si>
    <t>RF-2</t>
    <phoneticPr fontId="3"/>
  </si>
  <si>
    <t>RF-3</t>
    <phoneticPr fontId="3"/>
  </si>
  <si>
    <t>RF-4</t>
    <phoneticPr fontId="3"/>
  </si>
  <si>
    <t>RF-5</t>
    <phoneticPr fontId="3"/>
  </si>
  <si>
    <t>08：00～21：00</t>
    <phoneticPr fontId="3"/>
  </si>
  <si>
    <t>DS,EPS,トレンチ等</t>
    <rPh sb="11" eb="12">
      <t>トウ</t>
    </rPh>
    <phoneticPr fontId="3"/>
  </si>
  <si>
    <t>電気室</t>
    <rPh sb="0" eb="2">
      <t>デンキ</t>
    </rPh>
    <rPh sb="2" eb="3">
      <t>シツ</t>
    </rPh>
    <phoneticPr fontId="3"/>
  </si>
  <si>
    <t>喫茶</t>
    <rPh sb="0" eb="2">
      <t>キッサ</t>
    </rPh>
    <phoneticPr fontId="3"/>
  </si>
  <si>
    <t>09：00～18：00</t>
    <phoneticPr fontId="3"/>
  </si>
  <si>
    <t>グループ学習室</t>
    <rPh sb="4" eb="7">
      <t>ガクシュウシツ</t>
    </rPh>
    <phoneticPr fontId="3"/>
  </si>
  <si>
    <t>読書コーナー</t>
    <rPh sb="0" eb="2">
      <t>ドクショ</t>
    </rPh>
    <phoneticPr fontId="3"/>
  </si>
  <si>
    <t>障がい者コーナー</t>
    <rPh sb="0" eb="1">
      <t>ショウ</t>
    </rPh>
    <rPh sb="3" eb="4">
      <t>シャ</t>
    </rPh>
    <phoneticPr fontId="3"/>
  </si>
  <si>
    <t>障がい者コーナー</t>
    <phoneticPr fontId="3"/>
  </si>
  <si>
    <t>対面朗読室</t>
    <rPh sb="0" eb="5">
      <t>タイメンロウドクシツ</t>
    </rPh>
    <phoneticPr fontId="3"/>
  </si>
  <si>
    <t>控室</t>
    <rPh sb="0" eb="2">
      <t>ヒカエシツ</t>
    </rPh>
    <phoneticPr fontId="3"/>
  </si>
  <si>
    <t>コミュニケーションルーム</t>
    <phoneticPr fontId="3"/>
  </si>
  <si>
    <t>青少年開架コーナー</t>
    <rPh sb="0" eb="3">
      <t>セイショウネン</t>
    </rPh>
    <rPh sb="3" eb="5">
      <t>カイカ</t>
    </rPh>
    <phoneticPr fontId="3"/>
  </si>
  <si>
    <t>函館学コーナー</t>
    <rPh sb="0" eb="2">
      <t>ハコダテ</t>
    </rPh>
    <rPh sb="2" eb="3">
      <t>ガク</t>
    </rPh>
    <phoneticPr fontId="3"/>
  </si>
  <si>
    <t>AV・PCコーナー</t>
  </si>
  <si>
    <t>AV・PCコーナー</t>
    <phoneticPr fontId="3"/>
  </si>
  <si>
    <t>お話の部屋</t>
    <rPh sb="1" eb="2">
      <t>ハナシ</t>
    </rPh>
    <rPh sb="3" eb="5">
      <t>ヘヤ</t>
    </rPh>
    <phoneticPr fontId="3"/>
  </si>
  <si>
    <t>親子ふれあいコーナー</t>
    <rPh sb="0" eb="2">
      <t>オヤコ</t>
    </rPh>
    <phoneticPr fontId="3"/>
  </si>
  <si>
    <t>授乳室</t>
    <rPh sb="0" eb="3">
      <t>ジュニュウシツ</t>
    </rPh>
    <phoneticPr fontId="3"/>
  </si>
  <si>
    <t>ブックポスト</t>
  </si>
  <si>
    <t>ブックポスト</t>
    <phoneticPr fontId="3"/>
  </si>
  <si>
    <t>ブックポスト（屋外）</t>
    <rPh sb="7" eb="9">
      <t>オクガイ</t>
    </rPh>
    <phoneticPr fontId="3"/>
  </si>
  <si>
    <t>コインロッカー</t>
    <phoneticPr fontId="3"/>
  </si>
  <si>
    <t>市民情報コーナー</t>
    <rPh sb="0" eb="4">
      <t>シミンジョウホウ</t>
    </rPh>
    <phoneticPr fontId="3"/>
  </si>
  <si>
    <t>駐輪場</t>
    <rPh sb="0" eb="3">
      <t>チュウリンジョウ</t>
    </rPh>
    <phoneticPr fontId="3"/>
  </si>
  <si>
    <t>廊下・階段室他</t>
    <rPh sb="0" eb="2">
      <t>ロウカ</t>
    </rPh>
    <rPh sb="3" eb="6">
      <t>カイダンシツ</t>
    </rPh>
    <rPh sb="6" eb="7">
      <t>ホカ</t>
    </rPh>
    <phoneticPr fontId="3"/>
  </si>
  <si>
    <t>SK室</t>
    <rPh sb="2" eb="3">
      <t>シツ</t>
    </rPh>
    <phoneticPr fontId="3"/>
  </si>
  <si>
    <t>ドライブスルー</t>
    <phoneticPr fontId="3"/>
  </si>
  <si>
    <t>警備室</t>
    <rPh sb="0" eb="3">
      <t>ケイビシツ</t>
    </rPh>
    <phoneticPr fontId="3"/>
  </si>
  <si>
    <t>BM車庫</t>
    <rPh sb="2" eb="4">
      <t>シャコ</t>
    </rPh>
    <phoneticPr fontId="3"/>
  </si>
  <si>
    <t>BM作業室</t>
    <rPh sb="2" eb="5">
      <t>サギョウシツ</t>
    </rPh>
    <phoneticPr fontId="3"/>
  </si>
  <si>
    <t>視聴覚ホール</t>
    <rPh sb="0" eb="3">
      <t>シチョウカク</t>
    </rPh>
    <phoneticPr fontId="3"/>
  </si>
  <si>
    <t>一般開架</t>
    <rPh sb="0" eb="2">
      <t>イッパン</t>
    </rPh>
    <rPh sb="2" eb="4">
      <t>カイカ</t>
    </rPh>
    <phoneticPr fontId="3"/>
  </si>
  <si>
    <t>キャットウォーク</t>
  </si>
  <si>
    <t>キャットウォーク</t>
    <phoneticPr fontId="3"/>
  </si>
  <si>
    <t>公開書庫</t>
    <rPh sb="0" eb="4">
      <t>コウカイショコ</t>
    </rPh>
    <phoneticPr fontId="3"/>
  </si>
  <si>
    <t>グループ研修室</t>
    <rPh sb="4" eb="7">
      <t>ケンシュウシツ</t>
    </rPh>
    <phoneticPr fontId="3"/>
  </si>
  <si>
    <t>作業室</t>
    <rPh sb="0" eb="3">
      <t>サギョウシツ</t>
    </rPh>
    <phoneticPr fontId="3"/>
  </si>
  <si>
    <t>閉架書庫</t>
    <rPh sb="0" eb="4">
      <t>ヘイカショコ</t>
    </rPh>
    <phoneticPr fontId="3"/>
  </si>
  <si>
    <t>貴重資料室</t>
    <rPh sb="0" eb="5">
      <t>キチョウシリョウシツ</t>
    </rPh>
    <phoneticPr fontId="3"/>
  </si>
  <si>
    <t>大研修室</t>
    <rPh sb="0" eb="4">
      <t>ダイケンシュウシツ</t>
    </rPh>
    <phoneticPr fontId="3"/>
  </si>
  <si>
    <t>小研修室</t>
    <rPh sb="0" eb="4">
      <t>ショウケンシュウシツ</t>
    </rPh>
    <phoneticPr fontId="3"/>
  </si>
  <si>
    <t>ボランティア室</t>
    <rPh sb="6" eb="7">
      <t>シツ</t>
    </rPh>
    <phoneticPr fontId="3"/>
  </si>
  <si>
    <t>読書テラス</t>
    <rPh sb="0" eb="2">
      <t>ドクショ</t>
    </rPh>
    <phoneticPr fontId="3"/>
  </si>
  <si>
    <t>レファレンス</t>
    <phoneticPr fontId="3"/>
  </si>
  <si>
    <t>研究室</t>
    <rPh sb="0" eb="3">
      <t>ケンキュウシツ</t>
    </rPh>
    <phoneticPr fontId="3"/>
  </si>
  <si>
    <t>撮影室</t>
    <rPh sb="0" eb="3">
      <t>サツエイシツ</t>
    </rPh>
    <phoneticPr fontId="3"/>
  </si>
  <si>
    <t>年2回点検</t>
    <rPh sb="0" eb="1">
      <t>ネン</t>
    </rPh>
    <rPh sb="2" eb="3">
      <t>カイ</t>
    </rPh>
    <rPh sb="3" eb="5">
      <t>テンケン</t>
    </rPh>
    <phoneticPr fontId="3"/>
  </si>
  <si>
    <t>18：00～21：00</t>
    <phoneticPr fontId="3"/>
  </si>
  <si>
    <t>3h/日×6日×52週</t>
    <rPh sb="3" eb="4">
      <t>ニチ</t>
    </rPh>
    <rPh sb="6" eb="7">
      <t>ニチ</t>
    </rPh>
    <rPh sb="10" eb="11">
      <t>シュウ</t>
    </rPh>
    <phoneticPr fontId="3"/>
  </si>
  <si>
    <t>（3h/日×3日+7.5h/日×3日）52週</t>
    <rPh sb="4" eb="5">
      <t>ニチ</t>
    </rPh>
    <rPh sb="7" eb="8">
      <t>ニチ</t>
    </rPh>
    <rPh sb="14" eb="15">
      <t>ニチ</t>
    </rPh>
    <rPh sb="17" eb="18">
      <t>ニチ</t>
    </rPh>
    <rPh sb="21" eb="22">
      <t>シュウ</t>
    </rPh>
    <phoneticPr fontId="3"/>
  </si>
  <si>
    <t>3h/日×143回</t>
    <rPh sb="3" eb="4">
      <t>ニチ</t>
    </rPh>
    <rPh sb="8" eb="9">
      <t>カイ</t>
    </rPh>
    <phoneticPr fontId="3"/>
  </si>
  <si>
    <t>11h/日×6日×52週）/4+（3h/日×6日×52週）</t>
  </si>
  <si>
    <t>更新対象
合計</t>
    <rPh sb="0" eb="4">
      <t>コウシンタイショウ</t>
    </rPh>
    <rPh sb="5" eb="7">
      <t>ゴウケイ</t>
    </rPh>
    <phoneticPr fontId="3"/>
  </si>
  <si>
    <t>更新対象外
合計</t>
    <rPh sb="0" eb="4">
      <t>コウシンタイショウ</t>
    </rPh>
    <rPh sb="4" eb="5">
      <t>ガイ</t>
    </rPh>
    <rPh sb="6" eb="8">
      <t>ゴウケイ</t>
    </rPh>
    <phoneticPr fontId="3"/>
  </si>
  <si>
    <t>器具合計</t>
    <rPh sb="0" eb="2">
      <t>キグ</t>
    </rPh>
    <rPh sb="2" eb="4">
      <t>ゴウケイ</t>
    </rPh>
    <phoneticPr fontId="3"/>
  </si>
  <si>
    <t>誘導灯
（更新対象外）</t>
    <rPh sb="0" eb="3">
      <t>ユウドウトウ</t>
    </rPh>
    <rPh sb="5" eb="9">
      <t>コウシンタイショウ</t>
    </rPh>
    <rPh sb="9" eb="10">
      <t>ガイ</t>
    </rPh>
    <phoneticPr fontId="3"/>
  </si>
  <si>
    <t>非常照明
（更新対象外）</t>
    <rPh sb="0" eb="2">
      <t>ヒジョウ</t>
    </rPh>
    <rPh sb="2" eb="4">
      <t>ショウメイ</t>
    </rPh>
    <rPh sb="6" eb="10">
      <t>コウシンタイショウ</t>
    </rPh>
    <rPh sb="10" eb="11">
      <t>ガイ</t>
    </rPh>
    <phoneticPr fontId="3"/>
  </si>
  <si>
    <t>B1</t>
  </si>
  <si>
    <t>B1</t>
    <phoneticPr fontId="3"/>
  </si>
  <si>
    <t>RF</t>
    <phoneticPr fontId="3"/>
  </si>
  <si>
    <t>年間消費電力
（kWh）</t>
    <rPh sb="0" eb="6">
      <t>ネンカンショウヒデンリョク</t>
    </rPh>
    <phoneticPr fontId="3"/>
  </si>
  <si>
    <t>使用電力量（kWh）</t>
    <rPh sb="0" eb="5">
      <t>シヨウデンリョクリョウ</t>
    </rPh>
    <phoneticPr fontId="3"/>
  </si>
  <si>
    <t>kWh</t>
    <phoneticPr fontId="3"/>
  </si>
  <si>
    <t>設定ベースライン</t>
    <rPh sb="0" eb="2">
      <t>セッテイ</t>
    </rPh>
    <phoneticPr fontId="3"/>
  </si>
  <si>
    <t>JD110V50W</t>
    <phoneticPr fontId="3"/>
  </si>
  <si>
    <t>中央図書館既設照明器具リスト</t>
    <rPh sb="0" eb="5">
      <t>チュウオウトショカン</t>
    </rPh>
    <rPh sb="5" eb="9">
      <t>キセツショウメイ</t>
    </rPh>
    <rPh sb="9" eb="11">
      <t>キグ</t>
    </rPh>
    <phoneticPr fontId="3"/>
  </si>
  <si>
    <t>表に記載の数量は企画提案書作成時の参考とし，最終的な数量は受託候補者決定後の現地調査，詳細協議および仕様作成を経て確定することとする。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</si>
</sst>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×&quot;#,##0"/>
    <numFmt numFmtId="177" formatCode="0.00_ "/>
    <numFmt numFmtId="178" formatCode="#,##0_);[Red]\(#,##0\)"/>
    <numFmt numFmtId="179" formatCode="#,##0;[Red]#,##0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/>
    <xf numFmtId="0" fontId="0" fillId="0" borderId="1" xfId="0" applyBorder="1"/>
    <xf numFmtId="0" fontId="0" fillId="0" borderId="0" xfId="0" applyFill="1"/>
    <xf numFmtId="0" fontId="6" fillId="0" borderId="0" xfId="0" applyFont="1"/>
    <xf numFmtId="0" fontId="6" fillId="0" borderId="1" xfId="0" applyFont="1" applyBorder="1"/>
    <xf numFmtId="0" fontId="6" fillId="0" borderId="0" xfId="0" applyFont="1" applyFill="1" applyBorder="1"/>
    <xf numFmtId="0" fontId="6" fillId="0" borderId="0" xfId="0" applyFont="1" applyBorder="1"/>
    <xf numFmtId="0" fontId="6" fillId="0" borderId="1" xfId="3" applyFont="1" applyBorder="1" applyAlignment="1">
      <alignment horizontal="left" vertical="center" shrinkToFit="1"/>
    </xf>
    <xf numFmtId="38" fontId="6" fillId="0" borderId="1" xfId="1" applyFont="1" applyFill="1" applyBorder="1" applyAlignment="1" applyProtection="1">
      <alignment horizontal="right" vertical="center" shrinkToFit="1"/>
    </xf>
    <xf numFmtId="0" fontId="6" fillId="0" borderId="1" xfId="0" applyFont="1" applyFill="1" applyBorder="1"/>
    <xf numFmtId="0" fontId="6" fillId="0" borderId="0" xfId="0" applyFont="1" applyFill="1"/>
    <xf numFmtId="38" fontId="6" fillId="0" borderId="1" xfId="1" applyFont="1" applyFill="1" applyBorder="1" applyAlignment="1">
      <alignment vertical="center" shrinkToFit="1"/>
    </xf>
    <xf numFmtId="176" fontId="6" fillId="0" borderId="1" xfId="0" applyNumberFormat="1" applyFont="1" applyBorder="1"/>
    <xf numFmtId="176" fontId="6" fillId="0" borderId="0" xfId="0" applyNumberFormat="1" applyFont="1" applyFill="1" applyBorder="1"/>
    <xf numFmtId="0" fontId="6" fillId="0" borderId="1" xfId="0" applyFont="1" applyBorder="1" applyAlignment="1">
      <alignment vertical="center" shrinkToFit="1"/>
    </xf>
    <xf numFmtId="38" fontId="6" fillId="0" borderId="0" xfId="1" applyFont="1" applyFill="1" applyBorder="1" applyAlignment="1" applyProtection="1">
      <alignment horizontal="right" vertical="center" shrinkToFit="1"/>
    </xf>
    <xf numFmtId="0" fontId="0" fillId="0" borderId="2" xfId="0" applyBorder="1"/>
    <xf numFmtId="0" fontId="0" fillId="0" borderId="2" xfId="0" applyFill="1" applyBorder="1"/>
    <xf numFmtId="176" fontId="6" fillId="0" borderId="1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49" fontId="6" fillId="0" borderId="1" xfId="2" applyNumberFormat="1" applyFont="1" applyFill="1" applyBorder="1" applyAlignment="1">
      <alignment vertical="center" shrinkToFit="1"/>
    </xf>
    <xf numFmtId="0" fontId="6" fillId="0" borderId="1" xfId="4" applyFont="1" applyFill="1" applyBorder="1" applyAlignment="1">
      <alignment horizontal="left" vertical="center" shrinkToFit="1"/>
    </xf>
    <xf numFmtId="0" fontId="6" fillId="0" borderId="1" xfId="3" applyFont="1" applyFill="1" applyBorder="1" applyAlignment="1">
      <alignment horizontal="left" vertical="center" shrinkToFit="1"/>
    </xf>
    <xf numFmtId="0" fontId="6" fillId="0" borderId="0" xfId="3" applyFont="1" applyFill="1" applyBorder="1" applyAlignment="1">
      <alignment horizontal="left" vertical="center" shrinkToFit="1"/>
    </xf>
    <xf numFmtId="0" fontId="4" fillId="0" borderId="0" xfId="0" applyFont="1" applyFill="1"/>
    <xf numFmtId="38" fontId="6" fillId="0" borderId="0" xfId="0" applyNumberFormat="1" applyFont="1" applyFill="1"/>
    <xf numFmtId="38" fontId="6" fillId="0" borderId="0" xfId="0" applyNumberFormat="1" applyFont="1" applyFill="1" applyBorder="1"/>
    <xf numFmtId="0" fontId="6" fillId="0" borderId="1" xfId="0" applyFont="1" applyFill="1" applyBorder="1" applyAlignment="1">
      <alignment horizontal="center" vertical="center" shrinkToFit="1"/>
    </xf>
    <xf numFmtId="38" fontId="6" fillId="2" borderId="1" xfId="1" applyFont="1" applyFill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49" fontId="6" fillId="0" borderId="1" xfId="2" applyNumberFormat="1" applyFont="1" applyBorder="1" applyAlignment="1">
      <alignment vertical="center" shrinkToFit="1"/>
    </xf>
    <xf numFmtId="0" fontId="6" fillId="0" borderId="1" xfId="4" applyFont="1" applyBorder="1" applyAlignment="1">
      <alignment horizontal="left" vertical="center" shrinkToFit="1"/>
    </xf>
    <xf numFmtId="38" fontId="6" fillId="3" borderId="1" xfId="1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49" fontId="6" fillId="3" borderId="1" xfId="2" applyNumberFormat="1" applyFont="1" applyFill="1" applyBorder="1" applyAlignment="1">
      <alignment vertical="center" shrinkToFit="1"/>
    </xf>
    <xf numFmtId="0" fontId="6" fillId="3" borderId="1" xfId="4" applyFont="1" applyFill="1" applyBorder="1" applyAlignment="1">
      <alignment horizontal="left" vertical="center" shrinkToFit="1"/>
    </xf>
    <xf numFmtId="0" fontId="6" fillId="3" borderId="1" xfId="3" applyFont="1" applyFill="1" applyBorder="1" applyAlignment="1">
      <alignment horizontal="left" vertical="center" shrinkToFit="1"/>
    </xf>
    <xf numFmtId="38" fontId="6" fillId="3" borderId="1" xfId="1" applyFont="1" applyFill="1" applyBorder="1" applyAlignment="1" applyProtection="1">
      <alignment horizontal="right" vertical="center" shrinkToFit="1"/>
    </xf>
    <xf numFmtId="0" fontId="6" fillId="0" borderId="1" xfId="0" applyFont="1" applyFill="1" applyBorder="1" applyAlignment="1">
      <alignment shrinkToFit="1"/>
    </xf>
    <xf numFmtId="0" fontId="6" fillId="4" borderId="1" xfId="0" applyFont="1" applyFill="1" applyBorder="1"/>
    <xf numFmtId="0" fontId="6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 vertical="center" shrinkToFit="1"/>
    </xf>
    <xf numFmtId="49" fontId="6" fillId="4" borderId="1" xfId="2" applyNumberFormat="1" applyFont="1" applyFill="1" applyBorder="1" applyAlignment="1">
      <alignment vertical="center" shrinkToFit="1"/>
    </xf>
    <xf numFmtId="0" fontId="6" fillId="4" borderId="1" xfId="4" applyFont="1" applyFill="1" applyBorder="1" applyAlignment="1">
      <alignment horizontal="left" vertical="center" shrinkToFit="1"/>
    </xf>
    <xf numFmtId="38" fontId="6" fillId="4" borderId="1" xfId="1" applyFont="1" applyFill="1" applyBorder="1" applyAlignment="1">
      <alignment vertical="center" shrinkToFit="1"/>
    </xf>
    <xf numFmtId="0" fontId="6" fillId="4" borderId="1" xfId="3" applyFont="1" applyFill="1" applyBorder="1" applyAlignment="1">
      <alignment horizontal="left" vertical="center" shrinkToFit="1"/>
    </xf>
    <xf numFmtId="38" fontId="6" fillId="4" borderId="1" xfId="1" applyFont="1" applyFill="1" applyBorder="1" applyAlignment="1" applyProtection="1">
      <alignment horizontal="right" vertical="center" shrinkToFit="1"/>
    </xf>
    <xf numFmtId="176" fontId="6" fillId="3" borderId="1" xfId="1" applyNumberFormat="1" applyFont="1" applyFill="1" applyBorder="1" applyAlignment="1">
      <alignment vertical="center" shrinkToFit="1"/>
    </xf>
    <xf numFmtId="176" fontId="6" fillId="4" borderId="1" xfId="1" applyNumberFormat="1" applyFont="1" applyFill="1" applyBorder="1" applyAlignment="1">
      <alignment vertical="center" shrinkToFi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2" applyNumberFormat="1" applyFont="1" applyFill="1" applyBorder="1" applyAlignment="1">
      <alignment vertical="center" shrinkToFit="1"/>
    </xf>
    <xf numFmtId="0" fontId="6" fillId="2" borderId="1" xfId="4" applyFont="1" applyFill="1" applyBorder="1" applyAlignment="1">
      <alignment horizontal="left" vertical="center" shrinkToFit="1"/>
    </xf>
    <xf numFmtId="176" fontId="6" fillId="2" borderId="1" xfId="1" applyNumberFormat="1" applyFont="1" applyFill="1" applyBorder="1" applyAlignment="1">
      <alignment vertical="center" shrinkToFit="1"/>
    </xf>
    <xf numFmtId="0" fontId="6" fillId="2" borderId="1" xfId="3" applyFont="1" applyFill="1" applyBorder="1" applyAlignment="1">
      <alignment horizontal="left" vertical="center" shrinkToFit="1"/>
    </xf>
    <xf numFmtId="38" fontId="6" fillId="2" borderId="1" xfId="1" applyFont="1" applyFill="1" applyBorder="1" applyAlignment="1" applyProtection="1">
      <alignment horizontal="right" vertical="center" shrinkToFit="1"/>
    </xf>
    <xf numFmtId="0" fontId="0" fillId="2" borderId="1" xfId="0" applyFill="1" applyBorder="1"/>
    <xf numFmtId="0" fontId="9" fillId="0" borderId="3" xfId="0" applyFont="1" applyBorder="1"/>
    <xf numFmtId="38" fontId="9" fillId="0" borderId="3" xfId="0" applyNumberFormat="1" applyFont="1" applyBorder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38" fontId="10" fillId="0" borderId="1" xfId="1" applyFont="1" applyBorder="1" applyAlignment="1"/>
    <xf numFmtId="0" fontId="10" fillId="0" borderId="1" xfId="1" applyNumberFormat="1" applyFont="1" applyBorder="1" applyAlignment="1"/>
    <xf numFmtId="0" fontId="11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38" fontId="10" fillId="0" borderId="5" xfId="1" applyFont="1" applyBorder="1" applyAlignment="1">
      <alignment horizontal="right"/>
    </xf>
    <xf numFmtId="38" fontId="10" fillId="0" borderId="1" xfId="1" applyFont="1" applyBorder="1" applyAlignment="1">
      <alignment horizontal="right"/>
    </xf>
    <xf numFmtId="40" fontId="10" fillId="0" borderId="1" xfId="0" applyNumberFormat="1" applyFont="1" applyBorder="1" applyAlignment="1">
      <alignment horizontal="right"/>
    </xf>
    <xf numFmtId="40" fontId="10" fillId="0" borderId="4" xfId="0" applyNumberFormat="1" applyFont="1" applyBorder="1" applyAlignment="1">
      <alignment horizontal="right"/>
    </xf>
    <xf numFmtId="40" fontId="10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/>
    <xf numFmtId="0" fontId="9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38" fontId="10" fillId="0" borderId="1" xfId="0" applyNumberFormat="1" applyFont="1" applyBorder="1"/>
    <xf numFmtId="38" fontId="10" fillId="0" borderId="6" xfId="0" applyNumberFormat="1" applyFont="1" applyBorder="1"/>
    <xf numFmtId="38" fontId="10" fillId="0" borderId="5" xfId="0" applyNumberFormat="1" applyFont="1" applyBorder="1"/>
    <xf numFmtId="0" fontId="10" fillId="0" borderId="7" xfId="0" applyFont="1" applyBorder="1" applyAlignment="1">
      <alignment horizontal="center" wrapText="1"/>
    </xf>
    <xf numFmtId="38" fontId="10" fillId="0" borderId="9" xfId="0" applyNumberFormat="1" applyFont="1" applyBorder="1"/>
    <xf numFmtId="38" fontId="10" fillId="0" borderId="1" xfId="1" applyFont="1" applyFill="1" applyBorder="1" applyAlignment="1">
      <alignment vertical="center" shrinkToFit="1"/>
    </xf>
    <xf numFmtId="0" fontId="14" fillId="0" borderId="0" xfId="0" applyFont="1"/>
    <xf numFmtId="0" fontId="0" fillId="0" borderId="1" xfId="0" applyBorder="1" applyAlignment="1">
      <alignment horizontal="center"/>
    </xf>
    <xf numFmtId="177" fontId="0" fillId="0" borderId="1" xfId="0" applyNumberFormat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/>
    <xf numFmtId="0" fontId="13" fillId="0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wrapText="1"/>
    </xf>
    <xf numFmtId="38" fontId="10" fillId="0" borderId="10" xfId="0" applyNumberFormat="1" applyFont="1" applyBorder="1"/>
    <xf numFmtId="38" fontId="10" fillId="0" borderId="7" xfId="0" applyNumberFormat="1" applyFont="1" applyBorder="1"/>
    <xf numFmtId="38" fontId="10" fillId="0" borderId="11" xfId="0" applyNumberFormat="1" applyFont="1" applyBorder="1"/>
    <xf numFmtId="38" fontId="10" fillId="0" borderId="8" xfId="0" applyNumberFormat="1" applyFont="1" applyBorder="1"/>
    <xf numFmtId="38" fontId="10" fillId="0" borderId="12" xfId="0" applyNumberFormat="1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2" fontId="15" fillId="0" borderId="1" xfId="0" applyNumberFormat="1" applyFont="1" applyBorder="1"/>
    <xf numFmtId="0" fontId="16" fillId="0" borderId="1" xfId="0" applyFont="1" applyBorder="1"/>
    <xf numFmtId="178" fontId="10" fillId="0" borderId="4" xfId="0" applyNumberFormat="1" applyFont="1" applyBorder="1" applyAlignment="1">
      <alignment horizontal="right"/>
    </xf>
    <xf numFmtId="178" fontId="10" fillId="0" borderId="1" xfId="0" applyNumberFormat="1" applyFont="1" applyBorder="1"/>
    <xf numFmtId="40" fontId="10" fillId="0" borderId="6" xfId="0" applyNumberFormat="1" applyFont="1" applyBorder="1" applyAlignment="1">
      <alignment horizontal="right"/>
    </xf>
    <xf numFmtId="0" fontId="10" fillId="0" borderId="6" xfId="0" applyFont="1" applyBorder="1"/>
    <xf numFmtId="0" fontId="17" fillId="0" borderId="1" xfId="1" applyNumberFormat="1" applyFont="1" applyBorder="1" applyAlignment="1"/>
    <xf numFmtId="0" fontId="17" fillId="0" borderId="1" xfId="0" applyFont="1" applyBorder="1"/>
    <xf numFmtId="0" fontId="17" fillId="0" borderId="6" xfId="0" applyFont="1" applyBorder="1"/>
    <xf numFmtId="179" fontId="15" fillId="0" borderId="1" xfId="1" applyNumberFormat="1" applyFont="1" applyBorder="1" applyAlignment="1"/>
    <xf numFmtId="179" fontId="0" fillId="0" borderId="0" xfId="0" applyNumberFormat="1"/>
    <xf numFmtId="179" fontId="10" fillId="0" borderId="1" xfId="0" applyNumberFormat="1" applyFont="1" applyBorder="1" applyAlignment="1">
      <alignment horizontal="center" wrapText="1"/>
    </xf>
    <xf numFmtId="179" fontId="10" fillId="0" borderId="1" xfId="0" applyNumberFormat="1" applyFont="1" applyFill="1" applyBorder="1"/>
    <xf numFmtId="0" fontId="10" fillId="0" borderId="13" xfId="0" applyFont="1" applyBorder="1" applyAlignment="1">
      <alignment horizontal="left" vertical="top" wrapText="1"/>
    </xf>
  </cellXfs>
  <cellStyles count="7">
    <cellStyle name="桁区切り" xfId="1" builtinId="6"/>
    <cellStyle name="標準" xfId="0" builtinId="0"/>
    <cellStyle name="標準 3 2" xfId="3" xr:uid="{D90C779C-2FE6-418F-8383-4ECB74D512E3}"/>
    <cellStyle name="標準 3 2 2" xfId="5" xr:uid="{37766359-94CF-49BD-A171-7DDB3B47F1A6}"/>
    <cellStyle name="標準 3 3 2" xfId="2" xr:uid="{4656688B-7941-448F-BB76-8FF1CD7F93AB}"/>
    <cellStyle name="標準 3 3 2 2" xfId="6" xr:uid="{91CA1506-68B0-46E0-960F-3F0ABF85A694}"/>
    <cellStyle name="標準_経済比較" xfId="4" xr:uid="{62984CD7-F883-4E2F-9E56-70072B36A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3F49-6B81-40ED-A75D-C06F5F28479C}">
  <sheetPr>
    <tabColor rgb="FF00B050"/>
  </sheetPr>
  <dimension ref="A3:C10"/>
  <sheetViews>
    <sheetView workbookViewId="0">
      <selection activeCell="B3" sqref="B3"/>
    </sheetView>
  </sheetViews>
  <sheetFormatPr defaultRowHeight="17.649999999999999"/>
  <cols>
    <col min="1" max="1" width="25.5625" customWidth="1"/>
    <col min="2" max="2" width="27.5625" customWidth="1"/>
    <col min="3" max="3" width="25.5625" customWidth="1"/>
  </cols>
  <sheetData>
    <row r="3" spans="1:3" ht="25.05" customHeight="1" thickBot="1">
      <c r="A3" s="60" t="s">
        <v>881</v>
      </c>
      <c r="B3" s="61">
        <f>B6</f>
        <v>611090</v>
      </c>
      <c r="C3" s="60" t="s">
        <v>880</v>
      </c>
    </row>
    <row r="4" spans="1:3" ht="25.05" customHeight="1">
      <c r="A4" s="62"/>
      <c r="B4" s="62"/>
    </row>
    <row r="5" spans="1:3" ht="25.05" customHeight="1">
      <c r="A5" s="63"/>
      <c r="B5" s="63" t="s">
        <v>373</v>
      </c>
      <c r="C5" s="63" t="s">
        <v>9</v>
      </c>
    </row>
    <row r="6" spans="1:3" ht="25.05" customHeight="1">
      <c r="A6" s="64" t="s">
        <v>879</v>
      </c>
      <c r="B6" s="65">
        <f>ROUND((直近36ヶ月使用電力量!N4+直近36ヶ月使用電力量!N11+直近36ヶ月使用電力量!N18)/3,0)</f>
        <v>611090</v>
      </c>
      <c r="C6" s="64" t="s">
        <v>374</v>
      </c>
    </row>
    <row r="7" spans="1:3" ht="25.05" customHeight="1">
      <c r="A7" s="64" t="s">
        <v>375</v>
      </c>
      <c r="B7" s="66">
        <f>ROUND((直近36ヶ月使用電力量!O5+直近36ヶ月使用電力量!O12+直近36ヶ月使用電力量!O19)/3,2)</f>
        <v>22.18</v>
      </c>
      <c r="C7" s="64"/>
    </row>
    <row r="8" spans="1:3" ht="25.05" customHeight="1">
      <c r="A8" s="64" t="s">
        <v>376</v>
      </c>
      <c r="B8" s="110">
        <f>ROUND((直近36ヶ月使用電力量!O6+直近36ヶ月使用電力量!O13+直近36ヶ月使用電力量!O20)/3,2)</f>
        <v>-2.2200000000000002</v>
      </c>
      <c r="C8" s="64"/>
    </row>
    <row r="9" spans="1:3" ht="25.05" customHeight="1">
      <c r="A9" s="64" t="s">
        <v>377</v>
      </c>
      <c r="B9" s="66">
        <f>ROUND((直近36ヶ月使用電力量!O7+直近36ヶ月使用電力量!O14+直近36ヶ月使用電力量!O21)/3,2)</f>
        <v>2.78</v>
      </c>
      <c r="C9" s="64"/>
    </row>
    <row r="10" spans="1:3" ht="25.05" customHeight="1">
      <c r="A10" s="64" t="s">
        <v>378</v>
      </c>
      <c r="B10" s="66">
        <f>ROUND((直近36ヶ月使用電力量!O8+直近36ヶ月使用電力量!O15+直近36ヶ月使用電力量!O22)/3,2)</f>
        <v>22.73</v>
      </c>
      <c r="C10" s="64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1832-5DDF-45A3-BA6E-6DCB47F992E3}">
  <sheetPr>
    <pageSetUpPr fitToPage="1"/>
  </sheetPr>
  <dimension ref="A1:M15"/>
  <sheetViews>
    <sheetView workbookViewId="0">
      <selection activeCell="L12" sqref="L12"/>
    </sheetView>
  </sheetViews>
  <sheetFormatPr defaultRowHeight="17.649999999999999"/>
  <cols>
    <col min="1" max="1" width="4.4375" style="10" customWidth="1"/>
    <col min="2" max="2" width="8.25" style="10" bestFit="1" customWidth="1"/>
    <col min="3" max="3" width="4.5" style="10" customWidth="1"/>
    <col min="4" max="4" width="23" style="10" bestFit="1" customWidth="1"/>
    <col min="5" max="5" width="21.375" style="10" bestFit="1" customWidth="1"/>
    <col min="6" max="6" width="4.8125" style="10" bestFit="1" customWidth="1"/>
    <col min="7" max="7" width="23.9375" style="10" customWidth="1"/>
    <col min="8" max="8" width="5.1875" style="10" bestFit="1" customWidth="1"/>
    <col min="9" max="9" width="12.9375" style="10" bestFit="1" customWidth="1"/>
    <col min="10" max="10" width="15.4375" style="10" bestFit="1" customWidth="1"/>
    <col min="11" max="11" width="22.4375" style="10" customWidth="1"/>
    <col min="12" max="12" width="11.8125" style="10" bestFit="1" customWidth="1"/>
  </cols>
  <sheetData>
    <row r="1" spans="1:13" ht="22.9">
      <c r="A1" s="25" t="s">
        <v>21</v>
      </c>
    </row>
    <row r="2" spans="1:13">
      <c r="A2" s="9" t="s">
        <v>0</v>
      </c>
      <c r="B2" s="9" t="s">
        <v>11</v>
      </c>
      <c r="C2" s="9" t="s">
        <v>1</v>
      </c>
      <c r="D2" s="9" t="s">
        <v>10</v>
      </c>
      <c r="E2" s="9" t="s">
        <v>2</v>
      </c>
      <c r="F2" s="9" t="s">
        <v>3</v>
      </c>
      <c r="G2" s="9" t="s">
        <v>6</v>
      </c>
      <c r="H2" s="9" t="s">
        <v>4</v>
      </c>
      <c r="I2" s="9" t="s">
        <v>8</v>
      </c>
      <c r="J2" s="9" t="s">
        <v>5</v>
      </c>
      <c r="K2" s="9" t="s">
        <v>9</v>
      </c>
      <c r="L2" s="9" t="s">
        <v>7</v>
      </c>
    </row>
    <row r="3" spans="1:13">
      <c r="A3" s="9">
        <v>6</v>
      </c>
      <c r="B3" s="14" t="s">
        <v>60</v>
      </c>
      <c r="C3" s="31" t="s">
        <v>23</v>
      </c>
      <c r="D3" s="32" t="s">
        <v>304</v>
      </c>
      <c r="E3" s="33" t="s">
        <v>37</v>
      </c>
      <c r="F3" s="18">
        <v>1</v>
      </c>
      <c r="G3" s="7" t="s">
        <v>70</v>
      </c>
      <c r="H3" s="8">
        <v>32</v>
      </c>
      <c r="I3" s="11">
        <v>308</v>
      </c>
      <c r="J3" s="30">
        <v>48</v>
      </c>
      <c r="K3" s="9"/>
      <c r="L3" s="9" t="s">
        <v>40</v>
      </c>
    </row>
    <row r="4" spans="1:13">
      <c r="A4" s="9">
        <v>7</v>
      </c>
      <c r="B4" s="14" t="s">
        <v>60</v>
      </c>
      <c r="C4" s="31" t="s">
        <v>23</v>
      </c>
      <c r="D4" s="32" t="s">
        <v>66</v>
      </c>
      <c r="E4" s="33" t="s">
        <v>37</v>
      </c>
      <c r="F4" s="18">
        <v>1</v>
      </c>
      <c r="G4" s="7" t="s">
        <v>70</v>
      </c>
      <c r="H4" s="8">
        <v>10</v>
      </c>
      <c r="I4" s="11">
        <v>308</v>
      </c>
      <c r="J4" s="30">
        <v>48</v>
      </c>
      <c r="K4" s="9"/>
      <c r="L4" s="9" t="s">
        <v>40</v>
      </c>
    </row>
    <row r="5" spans="1:13">
      <c r="A5" s="9">
        <v>8</v>
      </c>
      <c r="B5" s="14" t="s">
        <v>60</v>
      </c>
      <c r="C5" s="31" t="s">
        <v>23</v>
      </c>
      <c r="D5" s="32" t="s">
        <v>305</v>
      </c>
      <c r="E5" s="33" t="s">
        <v>37</v>
      </c>
      <c r="F5" s="18">
        <v>1</v>
      </c>
      <c r="G5" s="7" t="s">
        <v>70</v>
      </c>
      <c r="H5" s="8">
        <v>2</v>
      </c>
      <c r="I5" s="11">
        <v>308</v>
      </c>
      <c r="J5" s="30">
        <v>48</v>
      </c>
      <c r="K5" s="9"/>
      <c r="L5" s="9" t="s">
        <v>40</v>
      </c>
    </row>
    <row r="6" spans="1:13">
      <c r="A6" s="9">
        <v>9</v>
      </c>
      <c r="B6" s="14" t="s">
        <v>63</v>
      </c>
      <c r="C6" s="31" t="s">
        <v>23</v>
      </c>
      <c r="D6" s="32" t="s">
        <v>67</v>
      </c>
      <c r="E6" s="33" t="s">
        <v>37</v>
      </c>
      <c r="F6" s="18">
        <v>1</v>
      </c>
      <c r="G6" s="7" t="s">
        <v>73</v>
      </c>
      <c r="H6" s="8">
        <v>8</v>
      </c>
      <c r="I6" s="11">
        <v>308</v>
      </c>
      <c r="J6" s="30">
        <v>48</v>
      </c>
      <c r="K6" s="9"/>
      <c r="L6" s="9" t="s">
        <v>40</v>
      </c>
    </row>
    <row r="7" spans="1:13">
      <c r="A7" s="9">
        <v>10</v>
      </c>
      <c r="B7" s="14" t="s">
        <v>60</v>
      </c>
      <c r="C7" s="31" t="s">
        <v>23</v>
      </c>
      <c r="D7" s="32" t="s">
        <v>68</v>
      </c>
      <c r="E7" s="33" t="s">
        <v>37</v>
      </c>
      <c r="F7" s="18">
        <v>1</v>
      </c>
      <c r="G7" s="7" t="s">
        <v>70</v>
      </c>
      <c r="H7" s="8">
        <v>3</v>
      </c>
      <c r="I7" s="11">
        <v>308</v>
      </c>
      <c r="J7" s="30">
        <v>48</v>
      </c>
      <c r="K7" s="9"/>
      <c r="L7" s="9" t="s">
        <v>40</v>
      </c>
      <c r="M7" s="2"/>
    </row>
    <row r="8" spans="1:13" s="2" customFormat="1">
      <c r="A8" s="9">
        <v>11</v>
      </c>
      <c r="B8" s="14" t="s">
        <v>64</v>
      </c>
      <c r="C8" s="31" t="s">
        <v>23</v>
      </c>
      <c r="D8" s="32" t="s">
        <v>33</v>
      </c>
      <c r="E8" s="33" t="s">
        <v>37</v>
      </c>
      <c r="F8" s="18">
        <v>1</v>
      </c>
      <c r="G8" s="7" t="s">
        <v>302</v>
      </c>
      <c r="H8" s="8">
        <v>1</v>
      </c>
      <c r="I8" s="11">
        <v>3696</v>
      </c>
      <c r="J8" s="30">
        <v>48</v>
      </c>
      <c r="K8" s="9" t="s">
        <v>335</v>
      </c>
      <c r="L8" s="9" t="s">
        <v>40</v>
      </c>
    </row>
    <row r="9" spans="1:13">
      <c r="A9" s="9">
        <v>12</v>
      </c>
      <c r="B9" s="14" t="s">
        <v>65</v>
      </c>
      <c r="C9" s="31" t="s">
        <v>23</v>
      </c>
      <c r="D9" s="32" t="s">
        <v>69</v>
      </c>
      <c r="E9" s="33" t="s">
        <v>37</v>
      </c>
      <c r="F9" s="18">
        <v>1</v>
      </c>
      <c r="G9" s="7" t="s">
        <v>35</v>
      </c>
      <c r="H9" s="8">
        <v>1</v>
      </c>
      <c r="I9" s="11">
        <v>308</v>
      </c>
      <c r="J9" s="30">
        <v>48</v>
      </c>
      <c r="K9" s="9"/>
      <c r="L9" s="9" t="s">
        <v>40</v>
      </c>
      <c r="M9" s="2"/>
    </row>
    <row r="10" spans="1:13">
      <c r="A10" s="9">
        <v>13</v>
      </c>
      <c r="B10" s="14" t="s">
        <v>62</v>
      </c>
      <c r="C10" s="31" t="s">
        <v>23</v>
      </c>
      <c r="D10" s="32" t="s">
        <v>307</v>
      </c>
      <c r="E10" s="33" t="s">
        <v>75</v>
      </c>
      <c r="F10" s="18">
        <v>1</v>
      </c>
      <c r="G10" s="7" t="s">
        <v>72</v>
      </c>
      <c r="H10" s="8">
        <v>1</v>
      </c>
      <c r="I10" s="11">
        <v>8760</v>
      </c>
      <c r="J10" s="30">
        <v>5.3</v>
      </c>
      <c r="K10" s="9"/>
      <c r="L10" s="9" t="s">
        <v>40</v>
      </c>
    </row>
    <row r="11" spans="1:13">
      <c r="A11" s="9">
        <v>14</v>
      </c>
      <c r="B11" s="14" t="s">
        <v>61</v>
      </c>
      <c r="C11" s="31" t="s">
        <v>23</v>
      </c>
      <c r="D11" s="32" t="s">
        <v>304</v>
      </c>
      <c r="E11" s="33" t="s">
        <v>74</v>
      </c>
      <c r="F11" s="18">
        <v>1</v>
      </c>
      <c r="G11" s="7" t="s">
        <v>71</v>
      </c>
      <c r="H11" s="48">
        <v>8</v>
      </c>
      <c r="I11" s="11">
        <v>0</v>
      </c>
      <c r="J11" s="30">
        <v>40</v>
      </c>
      <c r="K11" s="41" t="s">
        <v>306</v>
      </c>
      <c r="L11" s="9" t="s">
        <v>40</v>
      </c>
    </row>
    <row r="12" spans="1:13">
      <c r="A12" s="9">
        <v>15</v>
      </c>
      <c r="B12" s="14" t="s">
        <v>61</v>
      </c>
      <c r="C12" s="31" t="s">
        <v>23</v>
      </c>
      <c r="D12" s="32" t="s">
        <v>66</v>
      </c>
      <c r="E12" s="33" t="s">
        <v>74</v>
      </c>
      <c r="F12" s="18">
        <v>1</v>
      </c>
      <c r="G12" s="7" t="s">
        <v>71</v>
      </c>
      <c r="H12" s="8">
        <v>2</v>
      </c>
      <c r="I12" s="11">
        <v>0</v>
      </c>
      <c r="J12" s="30">
        <v>40</v>
      </c>
      <c r="K12" s="9"/>
      <c r="L12" s="9" t="s">
        <v>40</v>
      </c>
    </row>
    <row r="13" spans="1:13">
      <c r="A13" s="9">
        <v>16</v>
      </c>
      <c r="B13" s="14" t="s">
        <v>61</v>
      </c>
      <c r="C13" s="31" t="s">
        <v>23</v>
      </c>
      <c r="D13" s="32" t="s">
        <v>305</v>
      </c>
      <c r="E13" s="33" t="s">
        <v>74</v>
      </c>
      <c r="F13" s="18">
        <v>1</v>
      </c>
      <c r="G13" s="7" t="s">
        <v>71</v>
      </c>
      <c r="H13" s="8">
        <v>1</v>
      </c>
      <c r="I13" s="11">
        <v>0</v>
      </c>
      <c r="J13" s="30">
        <v>40</v>
      </c>
      <c r="K13" s="9"/>
      <c r="L13" s="9" t="s">
        <v>40</v>
      </c>
    </row>
    <row r="14" spans="1:13">
      <c r="A14" s="9">
        <v>17</v>
      </c>
      <c r="B14" s="14" t="s">
        <v>61</v>
      </c>
      <c r="C14" s="31" t="s">
        <v>23</v>
      </c>
      <c r="D14" s="32" t="s">
        <v>68</v>
      </c>
      <c r="E14" s="33" t="s">
        <v>74</v>
      </c>
      <c r="F14" s="18">
        <v>1</v>
      </c>
      <c r="G14" s="7" t="s">
        <v>71</v>
      </c>
      <c r="H14" s="8">
        <v>1</v>
      </c>
      <c r="I14" s="11">
        <v>0</v>
      </c>
      <c r="J14" s="30">
        <v>40</v>
      </c>
      <c r="K14" s="9"/>
      <c r="L14" s="9" t="s">
        <v>40</v>
      </c>
      <c r="M14" s="2"/>
    </row>
    <row r="15" spans="1:13">
      <c r="H15" s="26">
        <f>SUM(H11:H14)</f>
        <v>12</v>
      </c>
    </row>
  </sheetData>
  <phoneticPr fontId="3"/>
  <dataValidations count="1">
    <dataValidation allowBlank="1" showInputMessage="1" showErrorMessage="1" sqref="C11:D14 G11:G14 G10 G3:G9 C10:D10 C3:D9" xr:uid="{A37FEE05-814B-4643-8079-D0F04C295671}"/>
  </dataValidations>
  <pageMargins left="0.7" right="0.7" top="0.75" bottom="0.75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DAF53-8F92-41ED-A862-9565765B5D72}">
  <sheetPr>
    <pageSetUpPr fitToPage="1"/>
  </sheetPr>
  <dimension ref="A1:L206"/>
  <sheetViews>
    <sheetView workbookViewId="0">
      <selection activeCell="L12" sqref="L12"/>
    </sheetView>
  </sheetViews>
  <sheetFormatPr defaultRowHeight="17.649999999999999"/>
  <cols>
    <col min="1" max="1" width="4.4375" style="10" customWidth="1"/>
    <col min="2" max="2" width="8.25" style="10" bestFit="1" customWidth="1"/>
    <col min="3" max="3" width="4.5" style="10" customWidth="1"/>
    <col min="4" max="4" width="23" style="10" bestFit="1" customWidth="1"/>
    <col min="5" max="5" width="21.375" style="10" bestFit="1" customWidth="1"/>
    <col min="6" max="6" width="4.8125" style="10" bestFit="1" customWidth="1"/>
    <col min="7" max="7" width="23.9375" style="10" customWidth="1"/>
    <col min="8" max="8" width="5.1875" style="10" bestFit="1" customWidth="1"/>
    <col min="9" max="9" width="12.9375" style="10" bestFit="1" customWidth="1"/>
    <col min="10" max="10" width="15.4375" style="10" bestFit="1" customWidth="1"/>
    <col min="11" max="11" width="22.4375" style="10" customWidth="1"/>
    <col min="12" max="12" width="11.8125" style="10" bestFit="1" customWidth="1"/>
  </cols>
  <sheetData>
    <row r="1" spans="1:12" ht="22.9">
      <c r="A1" s="25" t="s">
        <v>21</v>
      </c>
    </row>
    <row r="2" spans="1:12">
      <c r="A2" s="9" t="s">
        <v>0</v>
      </c>
      <c r="B2" s="9" t="s">
        <v>11</v>
      </c>
      <c r="C2" s="9" t="s">
        <v>1</v>
      </c>
      <c r="D2" s="9" t="s">
        <v>10</v>
      </c>
      <c r="E2" s="9" t="s">
        <v>2</v>
      </c>
      <c r="F2" s="9" t="s">
        <v>3</v>
      </c>
      <c r="G2" s="9" t="s">
        <v>6</v>
      </c>
      <c r="H2" s="9" t="s">
        <v>4</v>
      </c>
      <c r="I2" s="9" t="s">
        <v>8</v>
      </c>
      <c r="J2" s="9" t="s">
        <v>5</v>
      </c>
      <c r="K2" s="9" t="s">
        <v>9</v>
      </c>
      <c r="L2" s="9" t="s">
        <v>7</v>
      </c>
    </row>
    <row r="3" spans="1:12">
      <c r="A3" s="9">
        <v>18</v>
      </c>
      <c r="B3" s="14" t="s">
        <v>76</v>
      </c>
      <c r="C3" s="31" t="s">
        <v>121</v>
      </c>
      <c r="D3" s="32" t="s">
        <v>122</v>
      </c>
      <c r="E3" s="33" t="s">
        <v>37</v>
      </c>
      <c r="F3" s="12">
        <v>1</v>
      </c>
      <c r="G3" s="7" t="s">
        <v>217</v>
      </c>
      <c r="H3" s="8">
        <v>1</v>
      </c>
      <c r="I3" s="11">
        <v>308</v>
      </c>
      <c r="J3" s="30">
        <v>38</v>
      </c>
      <c r="K3" s="9"/>
      <c r="L3" s="9" t="s">
        <v>40</v>
      </c>
    </row>
    <row r="4" spans="1:12">
      <c r="A4" s="9">
        <v>19</v>
      </c>
      <c r="B4" s="14" t="s">
        <v>77</v>
      </c>
      <c r="C4" s="31" t="s">
        <v>121</v>
      </c>
      <c r="D4" s="32" t="s">
        <v>123</v>
      </c>
      <c r="E4" s="33" t="s">
        <v>37</v>
      </c>
      <c r="F4" s="18">
        <v>1</v>
      </c>
      <c r="G4" s="7" t="s">
        <v>218</v>
      </c>
      <c r="H4" s="8">
        <v>13</v>
      </c>
      <c r="I4" s="11">
        <v>3696</v>
      </c>
      <c r="J4" s="30">
        <v>48</v>
      </c>
      <c r="K4" s="9"/>
      <c r="L4" s="9" t="s">
        <v>40</v>
      </c>
    </row>
    <row r="5" spans="1:12">
      <c r="A5" s="9">
        <v>20</v>
      </c>
      <c r="B5" s="14" t="s">
        <v>79</v>
      </c>
      <c r="C5" s="31" t="s">
        <v>121</v>
      </c>
      <c r="D5" s="32" t="s">
        <v>124</v>
      </c>
      <c r="E5" s="33" t="s">
        <v>198</v>
      </c>
      <c r="F5" s="18">
        <v>2</v>
      </c>
      <c r="G5" s="7" t="s">
        <v>219</v>
      </c>
      <c r="H5" s="8">
        <v>8</v>
      </c>
      <c r="I5" s="11">
        <v>3696</v>
      </c>
      <c r="J5" s="30">
        <v>74</v>
      </c>
      <c r="K5" s="9"/>
      <c r="L5" s="9" t="s">
        <v>40</v>
      </c>
    </row>
    <row r="6" spans="1:12">
      <c r="A6" s="9">
        <v>21</v>
      </c>
      <c r="B6" s="14" t="s">
        <v>79</v>
      </c>
      <c r="C6" s="31" t="s">
        <v>121</v>
      </c>
      <c r="D6" s="32" t="s">
        <v>125</v>
      </c>
      <c r="E6" s="33" t="s">
        <v>198</v>
      </c>
      <c r="F6" s="18">
        <v>2</v>
      </c>
      <c r="G6" s="7" t="s">
        <v>219</v>
      </c>
      <c r="H6" s="8">
        <v>8</v>
      </c>
      <c r="I6" s="11">
        <v>3696</v>
      </c>
      <c r="J6" s="30">
        <v>74</v>
      </c>
      <c r="K6" s="9"/>
      <c r="L6" s="9" t="s">
        <v>40</v>
      </c>
    </row>
    <row r="7" spans="1:12" s="2" customFormat="1">
      <c r="A7" s="9">
        <v>22</v>
      </c>
      <c r="B7" s="14" t="s">
        <v>79</v>
      </c>
      <c r="C7" s="31" t="s">
        <v>121</v>
      </c>
      <c r="D7" s="32" t="s">
        <v>126</v>
      </c>
      <c r="E7" s="33" t="s">
        <v>198</v>
      </c>
      <c r="F7" s="18">
        <v>2</v>
      </c>
      <c r="G7" s="7" t="s">
        <v>219</v>
      </c>
      <c r="H7" s="8">
        <v>8</v>
      </c>
      <c r="I7" s="11">
        <v>3696</v>
      </c>
      <c r="J7" s="30">
        <v>74</v>
      </c>
      <c r="K7" s="9"/>
      <c r="L7" s="9" t="s">
        <v>40</v>
      </c>
    </row>
    <row r="8" spans="1:12">
      <c r="A8" s="9">
        <v>23</v>
      </c>
      <c r="B8" s="14" t="s">
        <v>79</v>
      </c>
      <c r="C8" s="31" t="s">
        <v>121</v>
      </c>
      <c r="D8" s="32" t="s">
        <v>127</v>
      </c>
      <c r="E8" s="33" t="s">
        <v>198</v>
      </c>
      <c r="F8" s="18">
        <v>2</v>
      </c>
      <c r="G8" s="7" t="s">
        <v>219</v>
      </c>
      <c r="H8" s="8">
        <v>8</v>
      </c>
      <c r="I8" s="11">
        <v>3696</v>
      </c>
      <c r="J8" s="30">
        <v>74</v>
      </c>
      <c r="K8" s="9"/>
      <c r="L8" s="9" t="s">
        <v>40</v>
      </c>
    </row>
    <row r="9" spans="1:12">
      <c r="A9" s="9">
        <v>24</v>
      </c>
      <c r="B9" s="14" t="s">
        <v>79</v>
      </c>
      <c r="C9" s="31" t="s">
        <v>121</v>
      </c>
      <c r="D9" s="32" t="s">
        <v>128</v>
      </c>
      <c r="E9" s="33" t="s">
        <v>198</v>
      </c>
      <c r="F9" s="18">
        <v>2</v>
      </c>
      <c r="G9" s="7" t="s">
        <v>219</v>
      </c>
      <c r="H9" s="8">
        <v>8</v>
      </c>
      <c r="I9" s="11">
        <v>3696</v>
      </c>
      <c r="J9" s="30">
        <v>74</v>
      </c>
      <c r="K9" s="9"/>
      <c r="L9" s="9" t="s">
        <v>40</v>
      </c>
    </row>
    <row r="10" spans="1:12">
      <c r="A10" s="9">
        <v>25</v>
      </c>
      <c r="B10" s="14" t="s">
        <v>79</v>
      </c>
      <c r="C10" s="31" t="s">
        <v>121</v>
      </c>
      <c r="D10" s="32" t="s">
        <v>129</v>
      </c>
      <c r="E10" s="33" t="s">
        <v>198</v>
      </c>
      <c r="F10" s="18">
        <v>2</v>
      </c>
      <c r="G10" s="7" t="s">
        <v>219</v>
      </c>
      <c r="H10" s="8">
        <v>6</v>
      </c>
      <c r="I10" s="11">
        <v>3696</v>
      </c>
      <c r="J10" s="30">
        <v>74</v>
      </c>
      <c r="K10" s="9"/>
      <c r="L10" s="9" t="s">
        <v>40</v>
      </c>
    </row>
    <row r="11" spans="1:12" s="2" customFormat="1">
      <c r="A11" s="9">
        <v>26</v>
      </c>
      <c r="B11" s="20" t="s">
        <v>319</v>
      </c>
      <c r="C11" s="28" t="s">
        <v>121</v>
      </c>
      <c r="D11" s="21" t="s">
        <v>129</v>
      </c>
      <c r="E11" s="33" t="s">
        <v>198</v>
      </c>
      <c r="F11" s="18">
        <v>2</v>
      </c>
      <c r="G11" s="7" t="s">
        <v>219</v>
      </c>
      <c r="H11" s="8">
        <v>21</v>
      </c>
      <c r="I11" s="11">
        <v>3696</v>
      </c>
      <c r="J11" s="30">
        <v>74</v>
      </c>
      <c r="K11" s="9"/>
      <c r="L11" s="9" t="s">
        <v>40</v>
      </c>
    </row>
    <row r="12" spans="1:12">
      <c r="A12" s="9">
        <v>27</v>
      </c>
      <c r="B12" s="14" t="s">
        <v>80</v>
      </c>
      <c r="C12" s="31" t="s">
        <v>121</v>
      </c>
      <c r="D12" s="32" t="s">
        <v>130</v>
      </c>
      <c r="E12" s="33" t="s">
        <v>37</v>
      </c>
      <c r="F12" s="18">
        <v>2</v>
      </c>
      <c r="G12" s="7" t="s">
        <v>220</v>
      </c>
      <c r="H12" s="8">
        <v>3</v>
      </c>
      <c r="I12" s="11">
        <v>3696</v>
      </c>
      <c r="J12" s="30">
        <v>91</v>
      </c>
      <c r="K12" s="9"/>
      <c r="L12" s="9" t="s">
        <v>40</v>
      </c>
    </row>
    <row r="13" spans="1:12">
      <c r="A13" s="9">
        <v>28</v>
      </c>
      <c r="B13" s="14" t="s">
        <v>80</v>
      </c>
      <c r="C13" s="31" t="s">
        <v>121</v>
      </c>
      <c r="D13" s="32" t="s">
        <v>131</v>
      </c>
      <c r="E13" s="33" t="s">
        <v>37</v>
      </c>
      <c r="F13" s="18">
        <v>2</v>
      </c>
      <c r="G13" s="7" t="s">
        <v>220</v>
      </c>
      <c r="H13" s="8">
        <v>2</v>
      </c>
      <c r="I13" s="11">
        <v>3696</v>
      </c>
      <c r="J13" s="30">
        <v>91</v>
      </c>
      <c r="K13" s="9"/>
      <c r="L13" s="9" t="s">
        <v>40</v>
      </c>
    </row>
    <row r="14" spans="1:12">
      <c r="A14" s="9">
        <v>29</v>
      </c>
      <c r="B14" s="14" t="s">
        <v>81</v>
      </c>
      <c r="C14" s="31" t="s">
        <v>121</v>
      </c>
      <c r="D14" s="32" t="s">
        <v>132</v>
      </c>
      <c r="E14" s="33" t="s">
        <v>199</v>
      </c>
      <c r="F14" s="18">
        <v>3</v>
      </c>
      <c r="G14" s="7" t="s">
        <v>221</v>
      </c>
      <c r="H14" s="8">
        <v>4</v>
      </c>
      <c r="I14" s="11">
        <v>3696</v>
      </c>
      <c r="J14" s="30">
        <v>92</v>
      </c>
      <c r="K14" s="9"/>
      <c r="L14" s="9" t="s">
        <v>40</v>
      </c>
    </row>
    <row r="15" spans="1:12">
      <c r="A15" s="9">
        <v>30</v>
      </c>
      <c r="B15" s="14" t="s">
        <v>82</v>
      </c>
      <c r="C15" s="31" t="s">
        <v>121</v>
      </c>
      <c r="D15" s="32" t="s">
        <v>133</v>
      </c>
      <c r="E15" s="33" t="s">
        <v>200</v>
      </c>
      <c r="F15" s="18">
        <v>2</v>
      </c>
      <c r="G15" s="7" t="s">
        <v>222</v>
      </c>
      <c r="H15" s="8">
        <v>3</v>
      </c>
      <c r="I15" s="11">
        <v>3696</v>
      </c>
      <c r="J15" s="30">
        <v>91</v>
      </c>
      <c r="K15" s="9"/>
      <c r="L15" s="9" t="s">
        <v>40</v>
      </c>
    </row>
    <row r="16" spans="1:12">
      <c r="A16" s="9">
        <v>31</v>
      </c>
      <c r="B16" s="14"/>
      <c r="C16" s="31" t="s">
        <v>121</v>
      </c>
      <c r="D16" s="32" t="s">
        <v>133</v>
      </c>
      <c r="E16" s="33" t="s">
        <v>201</v>
      </c>
      <c r="F16" s="18">
        <v>1</v>
      </c>
      <c r="G16" s="7" t="s">
        <v>223</v>
      </c>
      <c r="H16" s="8">
        <v>1</v>
      </c>
      <c r="I16" s="11">
        <v>3696</v>
      </c>
      <c r="J16" s="30">
        <v>18</v>
      </c>
      <c r="K16" s="9"/>
      <c r="L16" s="9" t="s">
        <v>40</v>
      </c>
    </row>
    <row r="17" spans="1:12">
      <c r="A17" s="9">
        <v>32</v>
      </c>
      <c r="B17" s="20" t="s">
        <v>77</v>
      </c>
      <c r="C17" s="28" t="s">
        <v>121</v>
      </c>
      <c r="D17" s="21" t="s">
        <v>134</v>
      </c>
      <c r="E17" s="22" t="s">
        <v>37</v>
      </c>
      <c r="F17" s="18">
        <v>1</v>
      </c>
      <c r="G17" s="23" t="s">
        <v>218</v>
      </c>
      <c r="H17" s="8">
        <v>81</v>
      </c>
      <c r="I17" s="11">
        <v>3696</v>
      </c>
      <c r="J17" s="11">
        <v>48</v>
      </c>
      <c r="K17" s="9"/>
      <c r="L17" s="9" t="s">
        <v>40</v>
      </c>
    </row>
    <row r="18" spans="1:12">
      <c r="A18" s="9">
        <v>33</v>
      </c>
      <c r="B18" s="14" t="s">
        <v>79</v>
      </c>
      <c r="C18" s="31" t="s">
        <v>121</v>
      </c>
      <c r="D18" s="32" t="s">
        <v>134</v>
      </c>
      <c r="E18" s="33" t="s">
        <v>198</v>
      </c>
      <c r="F18" s="18">
        <v>2</v>
      </c>
      <c r="G18" s="7" t="s">
        <v>219</v>
      </c>
      <c r="H18" s="8">
        <v>6</v>
      </c>
      <c r="I18" s="11">
        <v>3696</v>
      </c>
      <c r="J18" s="30">
        <v>74</v>
      </c>
      <c r="K18" s="9"/>
      <c r="L18" s="9" t="s">
        <v>40</v>
      </c>
    </row>
    <row r="19" spans="1:12">
      <c r="A19" s="9">
        <v>34</v>
      </c>
      <c r="B19" s="14" t="s">
        <v>84</v>
      </c>
      <c r="C19" s="31" t="s">
        <v>121</v>
      </c>
      <c r="D19" s="32" t="s">
        <v>135</v>
      </c>
      <c r="E19" s="33" t="s">
        <v>203</v>
      </c>
      <c r="F19" s="18">
        <v>1</v>
      </c>
      <c r="G19" s="7" t="s">
        <v>219</v>
      </c>
      <c r="H19" s="8">
        <v>4</v>
      </c>
      <c r="I19" s="11">
        <v>3696</v>
      </c>
      <c r="J19" s="30">
        <v>35</v>
      </c>
      <c r="K19" s="9"/>
      <c r="L19" s="9" t="s">
        <v>40</v>
      </c>
    </row>
    <row r="20" spans="1:12">
      <c r="A20" s="9">
        <v>35</v>
      </c>
      <c r="B20" s="14" t="s">
        <v>76</v>
      </c>
      <c r="C20" s="31" t="s">
        <v>121</v>
      </c>
      <c r="D20" s="32" t="s">
        <v>136</v>
      </c>
      <c r="E20" s="33" t="s">
        <v>37</v>
      </c>
      <c r="F20" s="18">
        <v>1</v>
      </c>
      <c r="G20" s="7" t="s">
        <v>217</v>
      </c>
      <c r="H20" s="8">
        <v>1</v>
      </c>
      <c r="I20" s="11">
        <v>308</v>
      </c>
      <c r="J20" s="30">
        <v>38</v>
      </c>
      <c r="K20" s="9"/>
      <c r="L20" s="9" t="s">
        <v>40</v>
      </c>
    </row>
    <row r="21" spans="1:12" s="2" customFormat="1">
      <c r="A21" s="9">
        <v>36</v>
      </c>
      <c r="B21" s="14" t="s">
        <v>85</v>
      </c>
      <c r="C21" s="31" t="s">
        <v>121</v>
      </c>
      <c r="D21" s="32" t="s">
        <v>137</v>
      </c>
      <c r="E21" s="33" t="s">
        <v>200</v>
      </c>
      <c r="F21" s="18">
        <v>1</v>
      </c>
      <c r="G21" s="7" t="s">
        <v>222</v>
      </c>
      <c r="H21" s="8">
        <v>2</v>
      </c>
      <c r="I21" s="11">
        <v>3696</v>
      </c>
      <c r="J21" s="30">
        <v>48</v>
      </c>
      <c r="K21" s="9"/>
      <c r="L21" s="9" t="s">
        <v>40</v>
      </c>
    </row>
    <row r="22" spans="1:12">
      <c r="A22" s="9">
        <v>37</v>
      </c>
      <c r="B22" s="14" t="s">
        <v>80</v>
      </c>
      <c r="C22" s="31" t="s">
        <v>121</v>
      </c>
      <c r="D22" s="32" t="s">
        <v>138</v>
      </c>
      <c r="E22" s="33" t="s">
        <v>37</v>
      </c>
      <c r="F22" s="18">
        <v>2</v>
      </c>
      <c r="G22" s="7" t="s">
        <v>220</v>
      </c>
      <c r="H22" s="8">
        <v>4</v>
      </c>
      <c r="I22" s="11">
        <v>308</v>
      </c>
      <c r="J22" s="30">
        <v>91</v>
      </c>
      <c r="K22" s="9"/>
      <c r="L22" s="9" t="s">
        <v>40</v>
      </c>
    </row>
    <row r="23" spans="1:12" s="2" customFormat="1">
      <c r="A23" s="9">
        <v>38</v>
      </c>
      <c r="B23" s="14" t="s">
        <v>85</v>
      </c>
      <c r="C23" s="31" t="s">
        <v>121</v>
      </c>
      <c r="D23" s="32" t="s">
        <v>139</v>
      </c>
      <c r="E23" s="33" t="s">
        <v>200</v>
      </c>
      <c r="F23" s="18">
        <v>1</v>
      </c>
      <c r="G23" s="7" t="s">
        <v>222</v>
      </c>
      <c r="H23" s="8">
        <v>4</v>
      </c>
      <c r="I23" s="11">
        <v>3696</v>
      </c>
      <c r="J23" s="30">
        <v>48</v>
      </c>
      <c r="K23" s="9"/>
      <c r="L23" s="9" t="s">
        <v>40</v>
      </c>
    </row>
    <row r="24" spans="1:12">
      <c r="A24" s="9">
        <v>39</v>
      </c>
      <c r="B24" s="14" t="s">
        <v>86</v>
      </c>
      <c r="C24" s="35" t="s">
        <v>121</v>
      </c>
      <c r="D24" s="36" t="s">
        <v>140</v>
      </c>
      <c r="E24" s="37" t="s">
        <v>37</v>
      </c>
      <c r="F24" s="49">
        <v>1</v>
      </c>
      <c r="G24" s="38" t="s">
        <v>36</v>
      </c>
      <c r="H24" s="39">
        <v>2</v>
      </c>
      <c r="I24" s="11">
        <v>308</v>
      </c>
      <c r="J24" s="34">
        <v>48</v>
      </c>
      <c r="K24" s="9"/>
      <c r="L24" s="9" t="s">
        <v>40</v>
      </c>
    </row>
    <row r="25" spans="1:12">
      <c r="A25" s="9">
        <v>40</v>
      </c>
      <c r="B25" s="14" t="s">
        <v>87</v>
      </c>
      <c r="C25" s="35" t="s">
        <v>121</v>
      </c>
      <c r="D25" s="36" t="s">
        <v>141</v>
      </c>
      <c r="E25" s="37" t="s">
        <v>203</v>
      </c>
      <c r="F25" s="49">
        <v>1</v>
      </c>
      <c r="G25" s="38" t="s">
        <v>219</v>
      </c>
      <c r="H25" s="39">
        <v>6</v>
      </c>
      <c r="I25" s="11">
        <v>3696</v>
      </c>
      <c r="J25" s="34">
        <v>35</v>
      </c>
      <c r="K25" s="9"/>
      <c r="L25" s="9" t="s">
        <v>40</v>
      </c>
    </row>
    <row r="26" spans="1:12">
      <c r="A26" s="9">
        <v>41</v>
      </c>
      <c r="B26" s="14" t="s">
        <v>82</v>
      </c>
      <c r="C26" s="31" t="s">
        <v>121</v>
      </c>
      <c r="D26" s="32" t="s">
        <v>142</v>
      </c>
      <c r="E26" s="33" t="s">
        <v>200</v>
      </c>
      <c r="F26" s="18">
        <v>2</v>
      </c>
      <c r="G26" s="7" t="s">
        <v>222</v>
      </c>
      <c r="H26" s="8">
        <v>2</v>
      </c>
      <c r="I26" s="11">
        <v>3696</v>
      </c>
      <c r="J26" s="30">
        <v>91</v>
      </c>
      <c r="K26" s="9"/>
      <c r="L26" s="9" t="s">
        <v>40</v>
      </c>
    </row>
    <row r="27" spans="1:12">
      <c r="A27" s="9">
        <v>42</v>
      </c>
      <c r="B27" s="14" t="s">
        <v>87</v>
      </c>
      <c r="C27" s="31" t="s">
        <v>121</v>
      </c>
      <c r="D27" s="32" t="s">
        <v>143</v>
      </c>
      <c r="E27" s="33" t="s">
        <v>203</v>
      </c>
      <c r="F27" s="18">
        <v>1</v>
      </c>
      <c r="G27" s="7" t="s">
        <v>219</v>
      </c>
      <c r="H27" s="8">
        <v>2</v>
      </c>
      <c r="I27" s="11">
        <v>3696</v>
      </c>
      <c r="J27" s="30">
        <v>35</v>
      </c>
      <c r="K27" s="9"/>
      <c r="L27" s="9" t="s">
        <v>40</v>
      </c>
    </row>
    <row r="28" spans="1:12">
      <c r="A28" s="9">
        <v>43</v>
      </c>
      <c r="B28" s="14" t="s">
        <v>89</v>
      </c>
      <c r="C28" s="31" t="s">
        <v>121</v>
      </c>
      <c r="D28" s="32" t="s">
        <v>143</v>
      </c>
      <c r="E28" s="33" t="s">
        <v>205</v>
      </c>
      <c r="F28" s="18">
        <v>1</v>
      </c>
      <c r="G28" s="7" t="s">
        <v>219</v>
      </c>
      <c r="H28" s="8">
        <v>1</v>
      </c>
      <c r="I28" s="11">
        <v>3696</v>
      </c>
      <c r="J28" s="30">
        <v>17</v>
      </c>
      <c r="K28" s="9"/>
      <c r="L28" s="9" t="s">
        <v>40</v>
      </c>
    </row>
    <row r="29" spans="1:12">
      <c r="A29" s="9">
        <v>44</v>
      </c>
      <c r="B29" s="14" t="s">
        <v>87</v>
      </c>
      <c r="C29" s="31" t="s">
        <v>121</v>
      </c>
      <c r="D29" s="32" t="s">
        <v>144</v>
      </c>
      <c r="E29" s="33" t="s">
        <v>203</v>
      </c>
      <c r="F29" s="18">
        <v>1</v>
      </c>
      <c r="G29" s="7" t="s">
        <v>219</v>
      </c>
      <c r="H29" s="8">
        <v>2</v>
      </c>
      <c r="I29" s="11">
        <v>3696</v>
      </c>
      <c r="J29" s="30">
        <v>35</v>
      </c>
      <c r="K29" s="9"/>
      <c r="L29" s="9" t="s">
        <v>40</v>
      </c>
    </row>
    <row r="30" spans="1:12">
      <c r="A30" s="9">
        <v>45</v>
      </c>
      <c r="B30" s="14" t="s">
        <v>89</v>
      </c>
      <c r="C30" s="31" t="s">
        <v>121</v>
      </c>
      <c r="D30" s="32" t="s">
        <v>144</v>
      </c>
      <c r="E30" s="33" t="s">
        <v>205</v>
      </c>
      <c r="F30" s="18">
        <v>1</v>
      </c>
      <c r="G30" s="7" t="s">
        <v>219</v>
      </c>
      <c r="H30" s="8">
        <v>4</v>
      </c>
      <c r="I30" s="11">
        <v>3696</v>
      </c>
      <c r="J30" s="30">
        <v>17</v>
      </c>
      <c r="K30" s="9"/>
      <c r="L30" s="9" t="s">
        <v>40</v>
      </c>
    </row>
    <row r="31" spans="1:12">
      <c r="A31" s="9">
        <v>46</v>
      </c>
      <c r="B31" s="20" t="s">
        <v>79</v>
      </c>
      <c r="C31" s="28" t="s">
        <v>121</v>
      </c>
      <c r="D31" s="21" t="s">
        <v>145</v>
      </c>
      <c r="E31" s="22" t="s">
        <v>198</v>
      </c>
      <c r="F31" s="18">
        <v>2</v>
      </c>
      <c r="G31" s="23" t="s">
        <v>219</v>
      </c>
      <c r="H31" s="8">
        <v>9</v>
      </c>
      <c r="I31" s="11">
        <v>3696</v>
      </c>
      <c r="J31" s="11">
        <v>74</v>
      </c>
      <c r="K31" s="9"/>
      <c r="L31" s="9" t="s">
        <v>40</v>
      </c>
    </row>
    <row r="32" spans="1:12">
      <c r="A32" s="9">
        <v>47</v>
      </c>
      <c r="B32" s="14" t="s">
        <v>90</v>
      </c>
      <c r="C32" s="31" t="s">
        <v>121</v>
      </c>
      <c r="D32" s="32" t="s">
        <v>145</v>
      </c>
      <c r="E32" s="33" t="s">
        <v>37</v>
      </c>
      <c r="F32" s="18">
        <v>1</v>
      </c>
      <c r="G32" s="7" t="s">
        <v>224</v>
      </c>
      <c r="H32" s="8">
        <v>6</v>
      </c>
      <c r="I32" s="11">
        <v>3696</v>
      </c>
      <c r="J32" s="30">
        <v>48</v>
      </c>
      <c r="K32" s="9"/>
      <c r="L32" s="9" t="s">
        <v>40</v>
      </c>
    </row>
    <row r="33" spans="1:12">
      <c r="A33" s="9">
        <v>48</v>
      </c>
      <c r="B33" s="14" t="s">
        <v>79</v>
      </c>
      <c r="C33" s="31" t="s">
        <v>121</v>
      </c>
      <c r="D33" s="32" t="s">
        <v>146</v>
      </c>
      <c r="E33" s="33" t="s">
        <v>198</v>
      </c>
      <c r="F33" s="18">
        <v>2</v>
      </c>
      <c r="G33" s="7" t="s">
        <v>219</v>
      </c>
      <c r="H33" s="8">
        <v>2</v>
      </c>
      <c r="I33" s="11">
        <v>3696</v>
      </c>
      <c r="J33" s="30">
        <v>74</v>
      </c>
      <c r="K33" s="9"/>
      <c r="L33" s="9" t="s">
        <v>40</v>
      </c>
    </row>
    <row r="34" spans="1:12">
      <c r="A34" s="9">
        <v>49</v>
      </c>
      <c r="B34" s="14" t="s">
        <v>91</v>
      </c>
      <c r="C34" s="31" t="s">
        <v>121</v>
      </c>
      <c r="D34" s="32" t="s">
        <v>146</v>
      </c>
      <c r="E34" s="33" t="s">
        <v>198</v>
      </c>
      <c r="F34" s="18">
        <v>2</v>
      </c>
      <c r="G34" s="7" t="s">
        <v>219</v>
      </c>
      <c r="H34" s="8">
        <v>35</v>
      </c>
      <c r="I34" s="11">
        <v>3696</v>
      </c>
      <c r="J34" s="30">
        <v>74</v>
      </c>
      <c r="K34" s="9"/>
      <c r="L34" s="9" t="s">
        <v>40</v>
      </c>
    </row>
    <row r="35" spans="1:12">
      <c r="A35" s="9">
        <v>50</v>
      </c>
      <c r="B35" s="14" t="s">
        <v>90</v>
      </c>
      <c r="C35" s="31" t="s">
        <v>121</v>
      </c>
      <c r="D35" s="32" t="s">
        <v>146</v>
      </c>
      <c r="E35" s="33" t="s">
        <v>37</v>
      </c>
      <c r="F35" s="18">
        <v>1</v>
      </c>
      <c r="G35" s="7" t="s">
        <v>224</v>
      </c>
      <c r="H35" s="8">
        <v>8</v>
      </c>
      <c r="I35" s="11">
        <v>3696</v>
      </c>
      <c r="J35" s="30">
        <v>48</v>
      </c>
      <c r="K35" s="9"/>
      <c r="L35" s="9" t="s">
        <v>40</v>
      </c>
    </row>
    <row r="36" spans="1:12">
      <c r="A36" s="9">
        <v>51</v>
      </c>
      <c r="B36" s="14" t="s">
        <v>87</v>
      </c>
      <c r="C36" s="31" t="s">
        <v>121</v>
      </c>
      <c r="D36" s="32" t="s">
        <v>147</v>
      </c>
      <c r="E36" s="33" t="s">
        <v>203</v>
      </c>
      <c r="F36" s="18">
        <v>1</v>
      </c>
      <c r="G36" s="7" t="s">
        <v>219</v>
      </c>
      <c r="H36" s="8">
        <v>1</v>
      </c>
      <c r="I36" s="11">
        <v>3696</v>
      </c>
      <c r="J36" s="30">
        <v>35</v>
      </c>
      <c r="K36" s="9"/>
      <c r="L36" s="9" t="s">
        <v>40</v>
      </c>
    </row>
    <row r="37" spans="1:12">
      <c r="A37" s="9">
        <v>52</v>
      </c>
      <c r="B37" s="14" t="s">
        <v>87</v>
      </c>
      <c r="C37" s="31" t="s">
        <v>121</v>
      </c>
      <c r="D37" s="32" t="s">
        <v>148</v>
      </c>
      <c r="E37" s="33" t="s">
        <v>203</v>
      </c>
      <c r="F37" s="18">
        <v>1</v>
      </c>
      <c r="G37" s="7" t="s">
        <v>219</v>
      </c>
      <c r="H37" s="8">
        <v>2</v>
      </c>
      <c r="I37" s="11">
        <v>3696</v>
      </c>
      <c r="J37" s="30">
        <v>35</v>
      </c>
      <c r="K37" s="9"/>
      <c r="L37" s="9" t="s">
        <v>40</v>
      </c>
    </row>
    <row r="38" spans="1:12">
      <c r="A38" s="9">
        <v>53</v>
      </c>
      <c r="B38" s="14" t="s">
        <v>89</v>
      </c>
      <c r="C38" s="31" t="s">
        <v>121</v>
      </c>
      <c r="D38" s="32" t="s">
        <v>148</v>
      </c>
      <c r="E38" s="33" t="s">
        <v>205</v>
      </c>
      <c r="F38" s="18">
        <v>1</v>
      </c>
      <c r="G38" s="7" t="s">
        <v>219</v>
      </c>
      <c r="H38" s="8">
        <v>1</v>
      </c>
      <c r="I38" s="11">
        <v>3696</v>
      </c>
      <c r="J38" s="30">
        <v>17</v>
      </c>
      <c r="K38" s="9"/>
      <c r="L38" s="9" t="s">
        <v>40</v>
      </c>
    </row>
    <row r="39" spans="1:12">
      <c r="A39" s="9">
        <v>54</v>
      </c>
      <c r="B39" s="14" t="s">
        <v>90</v>
      </c>
      <c r="C39" s="31" t="s">
        <v>121</v>
      </c>
      <c r="D39" s="32" t="s">
        <v>148</v>
      </c>
      <c r="E39" s="33" t="s">
        <v>37</v>
      </c>
      <c r="F39" s="18">
        <v>1</v>
      </c>
      <c r="G39" s="7" t="s">
        <v>224</v>
      </c>
      <c r="H39" s="8">
        <v>2</v>
      </c>
      <c r="I39" s="11">
        <v>3696</v>
      </c>
      <c r="J39" s="30">
        <v>48</v>
      </c>
      <c r="K39" s="9"/>
      <c r="L39" s="9" t="s">
        <v>40</v>
      </c>
    </row>
    <row r="40" spans="1:12">
      <c r="A40" s="9">
        <v>55</v>
      </c>
      <c r="B40" s="14" t="s">
        <v>87</v>
      </c>
      <c r="C40" s="31" t="s">
        <v>121</v>
      </c>
      <c r="D40" s="32" t="s">
        <v>149</v>
      </c>
      <c r="E40" s="33" t="s">
        <v>203</v>
      </c>
      <c r="F40" s="18">
        <v>1</v>
      </c>
      <c r="G40" s="7" t="s">
        <v>219</v>
      </c>
      <c r="H40" s="8">
        <v>2</v>
      </c>
      <c r="I40" s="11">
        <v>3696</v>
      </c>
      <c r="J40" s="30">
        <v>35</v>
      </c>
      <c r="K40" s="9"/>
      <c r="L40" s="9" t="s">
        <v>40</v>
      </c>
    </row>
    <row r="41" spans="1:12">
      <c r="A41" s="9">
        <v>56</v>
      </c>
      <c r="B41" s="14" t="s">
        <v>89</v>
      </c>
      <c r="C41" s="31" t="s">
        <v>121</v>
      </c>
      <c r="D41" s="32" t="s">
        <v>149</v>
      </c>
      <c r="E41" s="33" t="s">
        <v>205</v>
      </c>
      <c r="F41" s="18">
        <v>1</v>
      </c>
      <c r="G41" s="7" t="s">
        <v>219</v>
      </c>
      <c r="H41" s="8">
        <v>3</v>
      </c>
      <c r="I41" s="11">
        <v>3696</v>
      </c>
      <c r="J41" s="30">
        <v>17</v>
      </c>
      <c r="K41" s="9"/>
      <c r="L41" s="9" t="s">
        <v>40</v>
      </c>
    </row>
    <row r="42" spans="1:12">
      <c r="A42" s="9">
        <v>57</v>
      </c>
      <c r="B42" s="14" t="s">
        <v>90</v>
      </c>
      <c r="C42" s="31" t="s">
        <v>121</v>
      </c>
      <c r="D42" s="32" t="s">
        <v>149</v>
      </c>
      <c r="E42" s="33" t="s">
        <v>37</v>
      </c>
      <c r="F42" s="18">
        <v>1</v>
      </c>
      <c r="G42" s="7" t="s">
        <v>224</v>
      </c>
      <c r="H42" s="8">
        <v>2</v>
      </c>
      <c r="I42" s="11">
        <v>3696</v>
      </c>
      <c r="J42" s="30">
        <v>48</v>
      </c>
      <c r="K42" s="9"/>
      <c r="L42" s="9" t="s">
        <v>40</v>
      </c>
    </row>
    <row r="43" spans="1:12">
      <c r="A43" s="9">
        <v>58</v>
      </c>
      <c r="B43" s="14" t="s">
        <v>79</v>
      </c>
      <c r="C43" s="31" t="s">
        <v>121</v>
      </c>
      <c r="D43" s="32" t="s">
        <v>150</v>
      </c>
      <c r="E43" s="33" t="s">
        <v>198</v>
      </c>
      <c r="F43" s="18">
        <v>2</v>
      </c>
      <c r="G43" s="7" t="s">
        <v>219</v>
      </c>
      <c r="H43" s="8">
        <v>13</v>
      </c>
      <c r="I43" s="11">
        <v>3696</v>
      </c>
      <c r="J43" s="30">
        <v>74</v>
      </c>
      <c r="K43" s="9"/>
      <c r="L43" s="9" t="s">
        <v>40</v>
      </c>
    </row>
    <row r="44" spans="1:12">
      <c r="A44" s="9">
        <v>59</v>
      </c>
      <c r="B44" s="14" t="s">
        <v>79</v>
      </c>
      <c r="C44" s="31" t="s">
        <v>121</v>
      </c>
      <c r="D44" s="32" t="s">
        <v>151</v>
      </c>
      <c r="E44" s="33" t="s">
        <v>198</v>
      </c>
      <c r="F44" s="18">
        <v>2</v>
      </c>
      <c r="G44" s="7" t="s">
        <v>219</v>
      </c>
      <c r="H44" s="8">
        <v>28</v>
      </c>
      <c r="I44" s="11">
        <v>3696</v>
      </c>
      <c r="J44" s="30">
        <v>74</v>
      </c>
      <c r="K44" s="9"/>
      <c r="L44" s="9" t="s">
        <v>40</v>
      </c>
    </row>
    <row r="45" spans="1:12">
      <c r="A45" s="9">
        <v>60</v>
      </c>
      <c r="B45" s="14" t="s">
        <v>91</v>
      </c>
      <c r="C45" s="31" t="s">
        <v>121</v>
      </c>
      <c r="D45" s="32" t="s">
        <v>151</v>
      </c>
      <c r="E45" s="33" t="s">
        <v>198</v>
      </c>
      <c r="F45" s="18">
        <v>2</v>
      </c>
      <c r="G45" s="7" t="s">
        <v>219</v>
      </c>
      <c r="H45" s="8">
        <v>16</v>
      </c>
      <c r="I45" s="11">
        <v>3696</v>
      </c>
      <c r="J45" s="30">
        <v>74</v>
      </c>
      <c r="K45" s="9"/>
      <c r="L45" s="9" t="s">
        <v>40</v>
      </c>
    </row>
    <row r="46" spans="1:12">
      <c r="A46" s="51">
        <v>61</v>
      </c>
      <c r="B46" s="52" t="s">
        <v>93</v>
      </c>
      <c r="C46" s="53" t="s">
        <v>121</v>
      </c>
      <c r="D46" s="54" t="s">
        <v>151</v>
      </c>
      <c r="E46" s="55" t="s">
        <v>333</v>
      </c>
      <c r="F46" s="56">
        <v>1</v>
      </c>
      <c r="G46" s="57" t="s">
        <v>332</v>
      </c>
      <c r="H46" s="58">
        <v>1</v>
      </c>
      <c r="I46" s="29">
        <v>0</v>
      </c>
      <c r="J46" s="29">
        <v>0</v>
      </c>
      <c r="K46" s="51"/>
      <c r="L46" s="51" t="s">
        <v>19</v>
      </c>
    </row>
    <row r="47" spans="1:12">
      <c r="A47" s="9">
        <v>62</v>
      </c>
      <c r="B47" s="14" t="s">
        <v>85</v>
      </c>
      <c r="C47" s="31" t="s">
        <v>121</v>
      </c>
      <c r="D47" s="32" t="s">
        <v>308</v>
      </c>
      <c r="E47" s="33" t="s">
        <v>200</v>
      </c>
      <c r="F47" s="18">
        <v>1</v>
      </c>
      <c r="G47" s="7" t="s">
        <v>222</v>
      </c>
      <c r="H47" s="8">
        <v>1</v>
      </c>
      <c r="I47" s="11">
        <v>3696</v>
      </c>
      <c r="J47" s="30">
        <v>48</v>
      </c>
      <c r="K47" s="9"/>
      <c r="L47" s="9" t="s">
        <v>40</v>
      </c>
    </row>
    <row r="48" spans="1:12">
      <c r="A48" s="9">
        <v>63</v>
      </c>
      <c r="B48" s="14" t="s">
        <v>96</v>
      </c>
      <c r="C48" s="31" t="s">
        <v>121</v>
      </c>
      <c r="D48" s="32" t="s">
        <v>308</v>
      </c>
      <c r="E48" s="33" t="s">
        <v>74</v>
      </c>
      <c r="F48" s="18">
        <v>1</v>
      </c>
      <c r="G48" s="7" t="s">
        <v>35</v>
      </c>
      <c r="H48" s="8">
        <v>1</v>
      </c>
      <c r="I48" s="11">
        <v>3696</v>
      </c>
      <c r="J48" s="30">
        <v>36</v>
      </c>
      <c r="K48" s="9"/>
      <c r="L48" s="9" t="s">
        <v>40</v>
      </c>
    </row>
    <row r="49" spans="1:12">
      <c r="A49" s="9">
        <v>64</v>
      </c>
      <c r="B49" s="14" t="s">
        <v>60</v>
      </c>
      <c r="C49" s="31" t="s">
        <v>121</v>
      </c>
      <c r="D49" s="32" t="s">
        <v>152</v>
      </c>
      <c r="E49" s="33" t="s">
        <v>37</v>
      </c>
      <c r="F49" s="18">
        <v>1</v>
      </c>
      <c r="G49" s="7" t="s">
        <v>70</v>
      </c>
      <c r="H49" s="8">
        <v>1</v>
      </c>
      <c r="I49" s="11">
        <v>308</v>
      </c>
      <c r="J49" s="30">
        <v>48</v>
      </c>
      <c r="K49" s="9"/>
      <c r="L49" s="9" t="s">
        <v>40</v>
      </c>
    </row>
    <row r="50" spans="1:12">
      <c r="A50" s="9">
        <v>65</v>
      </c>
      <c r="B50" s="14" t="s">
        <v>309</v>
      </c>
      <c r="C50" s="31" t="s">
        <v>121</v>
      </c>
      <c r="D50" s="32" t="s">
        <v>153</v>
      </c>
      <c r="E50" s="33" t="s">
        <v>198</v>
      </c>
      <c r="F50" s="18">
        <v>2</v>
      </c>
      <c r="G50" s="7" t="s">
        <v>219</v>
      </c>
      <c r="H50" s="8">
        <v>6</v>
      </c>
      <c r="I50" s="11">
        <v>3696</v>
      </c>
      <c r="J50" s="11">
        <v>74</v>
      </c>
      <c r="K50" s="9"/>
      <c r="L50" s="9" t="s">
        <v>40</v>
      </c>
    </row>
    <row r="51" spans="1:12">
      <c r="A51" s="9">
        <v>66</v>
      </c>
      <c r="B51" s="14" t="s">
        <v>97</v>
      </c>
      <c r="C51" s="31" t="s">
        <v>121</v>
      </c>
      <c r="D51" s="32" t="s">
        <v>153</v>
      </c>
      <c r="E51" s="33" t="s">
        <v>206</v>
      </c>
      <c r="F51" s="18">
        <v>1</v>
      </c>
      <c r="G51" s="7" t="s">
        <v>219</v>
      </c>
      <c r="H51" s="8">
        <v>10</v>
      </c>
      <c r="I51" s="11">
        <v>3696</v>
      </c>
      <c r="J51" s="11">
        <v>32</v>
      </c>
      <c r="K51" s="9"/>
      <c r="L51" s="9" t="s">
        <v>40</v>
      </c>
    </row>
    <row r="52" spans="1:12">
      <c r="A52" s="9">
        <v>67</v>
      </c>
      <c r="B52" s="14" t="s">
        <v>98</v>
      </c>
      <c r="C52" s="31" t="s">
        <v>121</v>
      </c>
      <c r="D52" s="32" t="s">
        <v>153</v>
      </c>
      <c r="E52" s="33" t="s">
        <v>207</v>
      </c>
      <c r="F52" s="18">
        <v>1</v>
      </c>
      <c r="G52" s="7" t="s">
        <v>59</v>
      </c>
      <c r="H52" s="8">
        <v>10</v>
      </c>
      <c r="I52" s="11">
        <v>3696</v>
      </c>
      <c r="J52" s="11">
        <v>65</v>
      </c>
      <c r="K52" s="9"/>
      <c r="L52" s="9" t="s">
        <v>40</v>
      </c>
    </row>
    <row r="53" spans="1:12">
      <c r="A53" s="9">
        <v>68</v>
      </c>
      <c r="B53" s="14" t="s">
        <v>99</v>
      </c>
      <c r="C53" s="31" t="s">
        <v>121</v>
      </c>
      <c r="D53" s="32" t="s">
        <v>153</v>
      </c>
      <c r="E53" s="33" t="s">
        <v>208</v>
      </c>
      <c r="F53" s="18">
        <v>1</v>
      </c>
      <c r="G53" s="7" t="s">
        <v>225</v>
      </c>
      <c r="H53" s="8">
        <v>2</v>
      </c>
      <c r="I53" s="11">
        <v>3696</v>
      </c>
      <c r="J53" s="11">
        <v>215</v>
      </c>
      <c r="K53" s="9"/>
      <c r="L53" s="9" t="s">
        <v>40</v>
      </c>
    </row>
    <row r="54" spans="1:12" s="2" customFormat="1">
      <c r="A54" s="9">
        <v>69</v>
      </c>
      <c r="B54" s="20" t="s">
        <v>79</v>
      </c>
      <c r="C54" s="28" t="s">
        <v>121</v>
      </c>
      <c r="D54" s="21" t="s">
        <v>155</v>
      </c>
      <c r="E54" s="22" t="s">
        <v>198</v>
      </c>
      <c r="F54" s="18">
        <v>2</v>
      </c>
      <c r="G54" s="23" t="s">
        <v>219</v>
      </c>
      <c r="H54" s="8">
        <v>11</v>
      </c>
      <c r="I54" s="11">
        <v>3696</v>
      </c>
      <c r="J54" s="11">
        <v>74</v>
      </c>
      <c r="K54" s="9"/>
      <c r="L54" s="9" t="s">
        <v>40</v>
      </c>
    </row>
    <row r="55" spans="1:12" s="2" customFormat="1">
      <c r="A55" s="9">
        <v>70</v>
      </c>
      <c r="B55" s="20" t="s">
        <v>319</v>
      </c>
      <c r="C55" s="28" t="s">
        <v>121</v>
      </c>
      <c r="D55" s="21" t="s">
        <v>155</v>
      </c>
      <c r="E55" s="33" t="s">
        <v>198</v>
      </c>
      <c r="F55" s="18">
        <v>2</v>
      </c>
      <c r="G55" s="7" t="s">
        <v>219</v>
      </c>
      <c r="H55" s="8">
        <v>147</v>
      </c>
      <c r="I55" s="11">
        <v>3696</v>
      </c>
      <c r="J55" s="11">
        <v>74</v>
      </c>
      <c r="K55" s="9"/>
      <c r="L55" s="9" t="s">
        <v>40</v>
      </c>
    </row>
    <row r="56" spans="1:12">
      <c r="A56" s="9">
        <v>71</v>
      </c>
      <c r="B56" s="14"/>
      <c r="C56" s="31" t="s">
        <v>121</v>
      </c>
      <c r="D56" s="32" t="s">
        <v>155</v>
      </c>
      <c r="E56" s="33" t="s">
        <v>209</v>
      </c>
      <c r="F56" s="18">
        <v>1</v>
      </c>
      <c r="G56" s="7" t="s">
        <v>226</v>
      </c>
      <c r="H56" s="8">
        <v>5</v>
      </c>
      <c r="I56" s="11">
        <v>3696</v>
      </c>
      <c r="J56" s="30">
        <v>65</v>
      </c>
      <c r="K56" s="9"/>
      <c r="L56" s="9" t="s">
        <v>40</v>
      </c>
    </row>
    <row r="57" spans="1:12">
      <c r="A57" s="9">
        <v>72</v>
      </c>
      <c r="B57" s="14" t="s">
        <v>79</v>
      </c>
      <c r="C57" s="31" t="s">
        <v>22</v>
      </c>
      <c r="D57" s="32" t="s">
        <v>156</v>
      </c>
      <c r="E57" s="33" t="s">
        <v>198</v>
      </c>
      <c r="F57" s="18">
        <v>2</v>
      </c>
      <c r="G57" s="7" t="s">
        <v>219</v>
      </c>
      <c r="H57" s="8">
        <v>18</v>
      </c>
      <c r="I57" s="11">
        <v>3696</v>
      </c>
      <c r="J57" s="11">
        <v>74</v>
      </c>
      <c r="K57" s="9"/>
      <c r="L57" s="9" t="s">
        <v>40</v>
      </c>
    </row>
    <row r="58" spans="1:12">
      <c r="A58" s="9">
        <v>73</v>
      </c>
      <c r="B58" s="14" t="s">
        <v>91</v>
      </c>
      <c r="C58" s="31" t="s">
        <v>22</v>
      </c>
      <c r="D58" s="32" t="s">
        <v>156</v>
      </c>
      <c r="E58" s="33" t="s">
        <v>198</v>
      </c>
      <c r="F58" s="18">
        <v>2</v>
      </c>
      <c r="G58" s="7" t="s">
        <v>219</v>
      </c>
      <c r="H58" s="8">
        <v>42</v>
      </c>
      <c r="I58" s="11">
        <v>3696</v>
      </c>
      <c r="J58" s="11">
        <v>74</v>
      </c>
      <c r="K58" s="9"/>
      <c r="L58" s="9" t="s">
        <v>40</v>
      </c>
    </row>
    <row r="59" spans="1:12">
      <c r="A59" s="9">
        <v>74</v>
      </c>
      <c r="B59" s="14"/>
      <c r="C59" s="31" t="s">
        <v>22</v>
      </c>
      <c r="D59" s="32" t="s">
        <v>156</v>
      </c>
      <c r="E59" s="33" t="s">
        <v>209</v>
      </c>
      <c r="F59" s="18">
        <v>1</v>
      </c>
      <c r="G59" s="7" t="s">
        <v>226</v>
      </c>
      <c r="H59" s="8">
        <v>2</v>
      </c>
      <c r="I59" s="11">
        <v>3696</v>
      </c>
      <c r="J59" s="30">
        <v>65</v>
      </c>
      <c r="K59" s="9"/>
      <c r="L59" s="9" t="s">
        <v>40</v>
      </c>
    </row>
    <row r="60" spans="1:12">
      <c r="A60" s="51">
        <v>75</v>
      </c>
      <c r="B60" s="52" t="s">
        <v>93</v>
      </c>
      <c r="C60" s="53" t="s">
        <v>22</v>
      </c>
      <c r="D60" s="54" t="s">
        <v>156</v>
      </c>
      <c r="E60" s="55" t="s">
        <v>333</v>
      </c>
      <c r="F60" s="56">
        <v>1</v>
      </c>
      <c r="G60" s="57" t="s">
        <v>332</v>
      </c>
      <c r="H60" s="58">
        <v>1</v>
      </c>
      <c r="I60" s="29">
        <v>0</v>
      </c>
      <c r="J60" s="29">
        <v>0</v>
      </c>
      <c r="K60" s="51"/>
      <c r="L60" s="51" t="s">
        <v>19</v>
      </c>
    </row>
    <row r="61" spans="1:12">
      <c r="A61" s="9">
        <v>77</v>
      </c>
      <c r="B61" s="14" t="s">
        <v>79</v>
      </c>
      <c r="C61" s="31" t="s">
        <v>22</v>
      </c>
      <c r="D61" s="32" t="s">
        <v>157</v>
      </c>
      <c r="E61" s="33" t="s">
        <v>198</v>
      </c>
      <c r="F61" s="18">
        <v>2</v>
      </c>
      <c r="G61" s="7" t="s">
        <v>219</v>
      </c>
      <c r="H61" s="8">
        <v>6</v>
      </c>
      <c r="I61" s="11">
        <v>3696</v>
      </c>
      <c r="J61" s="30">
        <v>74</v>
      </c>
      <c r="K61" s="9"/>
      <c r="L61" s="9" t="s">
        <v>40</v>
      </c>
    </row>
    <row r="62" spans="1:12">
      <c r="A62" s="9">
        <v>78</v>
      </c>
      <c r="B62" s="14" t="s">
        <v>102</v>
      </c>
      <c r="C62" s="31" t="s">
        <v>22</v>
      </c>
      <c r="D62" s="32" t="s">
        <v>158</v>
      </c>
      <c r="E62" s="33" t="s">
        <v>198</v>
      </c>
      <c r="F62" s="18">
        <v>1</v>
      </c>
      <c r="G62" s="7" t="s">
        <v>219</v>
      </c>
      <c r="H62" s="8">
        <v>5</v>
      </c>
      <c r="I62" s="11">
        <v>3696</v>
      </c>
      <c r="J62" s="30">
        <v>44</v>
      </c>
      <c r="K62" s="9"/>
      <c r="L62" s="9" t="s">
        <v>40</v>
      </c>
    </row>
    <row r="63" spans="1:12">
      <c r="A63" s="9">
        <v>79</v>
      </c>
      <c r="B63" s="14" t="s">
        <v>102</v>
      </c>
      <c r="C63" s="31" t="s">
        <v>22</v>
      </c>
      <c r="D63" s="32" t="s">
        <v>159</v>
      </c>
      <c r="E63" s="33" t="s">
        <v>198</v>
      </c>
      <c r="F63" s="18">
        <v>1</v>
      </c>
      <c r="G63" s="7" t="s">
        <v>219</v>
      </c>
      <c r="H63" s="8">
        <v>1</v>
      </c>
      <c r="I63" s="11">
        <v>3696</v>
      </c>
      <c r="J63" s="30">
        <v>44</v>
      </c>
      <c r="K63" s="9"/>
      <c r="L63" s="9" t="s">
        <v>40</v>
      </c>
    </row>
    <row r="64" spans="1:12">
      <c r="A64" s="9">
        <v>80</v>
      </c>
      <c r="B64" s="14" t="s">
        <v>103</v>
      </c>
      <c r="C64" s="31" t="s">
        <v>22</v>
      </c>
      <c r="D64" s="32" t="s">
        <v>160</v>
      </c>
      <c r="E64" s="33" t="s">
        <v>203</v>
      </c>
      <c r="F64" s="18">
        <v>1</v>
      </c>
      <c r="G64" s="7" t="s">
        <v>219</v>
      </c>
      <c r="H64" s="8">
        <v>2</v>
      </c>
      <c r="I64" s="11">
        <v>3696</v>
      </c>
      <c r="J64" s="30">
        <v>35</v>
      </c>
      <c r="K64" s="9"/>
      <c r="L64" s="9" t="s">
        <v>40</v>
      </c>
    </row>
    <row r="65" spans="1:12">
      <c r="A65" s="9">
        <v>81</v>
      </c>
      <c r="B65" s="14" t="s">
        <v>96</v>
      </c>
      <c r="C65" s="31" t="s">
        <v>22</v>
      </c>
      <c r="D65" s="32" t="s">
        <v>160</v>
      </c>
      <c r="E65" s="33" t="s">
        <v>74</v>
      </c>
      <c r="F65" s="18">
        <v>1</v>
      </c>
      <c r="G65" s="7" t="s">
        <v>35</v>
      </c>
      <c r="H65" s="8">
        <v>2</v>
      </c>
      <c r="I65" s="11">
        <v>3696</v>
      </c>
      <c r="J65" s="30">
        <v>36</v>
      </c>
      <c r="K65" s="9"/>
      <c r="L65" s="9" t="s">
        <v>40</v>
      </c>
    </row>
    <row r="66" spans="1:12">
      <c r="A66" s="9">
        <v>82</v>
      </c>
      <c r="B66" s="14" t="s">
        <v>85</v>
      </c>
      <c r="C66" s="31" t="s">
        <v>22</v>
      </c>
      <c r="D66" s="32" t="s">
        <v>162</v>
      </c>
      <c r="E66" s="33" t="s">
        <v>200</v>
      </c>
      <c r="F66" s="18">
        <v>1</v>
      </c>
      <c r="G66" s="7" t="s">
        <v>222</v>
      </c>
      <c r="H66" s="8">
        <v>1</v>
      </c>
      <c r="I66" s="11">
        <v>3696</v>
      </c>
      <c r="J66" s="30">
        <v>48</v>
      </c>
      <c r="K66" s="9"/>
      <c r="L66" s="9" t="s">
        <v>40</v>
      </c>
    </row>
    <row r="67" spans="1:12">
      <c r="A67" s="9">
        <v>83</v>
      </c>
      <c r="B67" s="14" t="s">
        <v>105</v>
      </c>
      <c r="C67" s="31" t="s">
        <v>22</v>
      </c>
      <c r="D67" s="32" t="s">
        <v>162</v>
      </c>
      <c r="E67" s="33" t="s">
        <v>210</v>
      </c>
      <c r="F67" s="18">
        <v>1</v>
      </c>
      <c r="G67" s="7" t="s">
        <v>224</v>
      </c>
      <c r="H67" s="8">
        <v>2</v>
      </c>
      <c r="I67" s="11">
        <v>3696</v>
      </c>
      <c r="J67" s="30">
        <v>13</v>
      </c>
      <c r="K67" s="9"/>
      <c r="L67" s="9" t="s">
        <v>40</v>
      </c>
    </row>
    <row r="68" spans="1:12">
      <c r="A68" s="9">
        <v>84</v>
      </c>
      <c r="B68" s="14" t="s">
        <v>102</v>
      </c>
      <c r="C68" s="31" t="s">
        <v>22</v>
      </c>
      <c r="D68" s="32" t="s">
        <v>163</v>
      </c>
      <c r="E68" s="33" t="s">
        <v>198</v>
      </c>
      <c r="F68" s="18">
        <v>1</v>
      </c>
      <c r="G68" s="7" t="s">
        <v>219</v>
      </c>
      <c r="H68" s="8">
        <v>6</v>
      </c>
      <c r="I68" s="11">
        <v>3696</v>
      </c>
      <c r="J68" s="30">
        <v>44</v>
      </c>
      <c r="K68" s="9"/>
      <c r="L68" s="9" t="s">
        <v>40</v>
      </c>
    </row>
    <row r="69" spans="1:12">
      <c r="A69" s="9">
        <v>85</v>
      </c>
      <c r="B69" s="14" t="s">
        <v>102</v>
      </c>
      <c r="C69" s="31" t="s">
        <v>22</v>
      </c>
      <c r="D69" s="32" t="s">
        <v>164</v>
      </c>
      <c r="E69" s="33" t="s">
        <v>198</v>
      </c>
      <c r="F69" s="18">
        <v>1</v>
      </c>
      <c r="G69" s="7" t="s">
        <v>219</v>
      </c>
      <c r="H69" s="8">
        <v>8</v>
      </c>
      <c r="I69" s="11">
        <v>3696</v>
      </c>
      <c r="J69" s="30">
        <v>44</v>
      </c>
      <c r="K69" s="9"/>
      <c r="L69" s="9" t="s">
        <v>40</v>
      </c>
    </row>
    <row r="70" spans="1:12">
      <c r="A70" s="9">
        <v>86</v>
      </c>
      <c r="B70" s="14" t="s">
        <v>102</v>
      </c>
      <c r="C70" s="31" t="s">
        <v>22</v>
      </c>
      <c r="D70" s="32" t="s">
        <v>165</v>
      </c>
      <c r="E70" s="33" t="s">
        <v>198</v>
      </c>
      <c r="F70" s="18">
        <v>1</v>
      </c>
      <c r="G70" s="7" t="s">
        <v>219</v>
      </c>
      <c r="H70" s="8">
        <v>4</v>
      </c>
      <c r="I70" s="11">
        <v>3696</v>
      </c>
      <c r="J70" s="30">
        <v>44</v>
      </c>
      <c r="K70" s="9"/>
      <c r="L70" s="9" t="s">
        <v>40</v>
      </c>
    </row>
    <row r="71" spans="1:12">
      <c r="A71" s="9">
        <v>87</v>
      </c>
      <c r="B71" s="14" t="s">
        <v>84</v>
      </c>
      <c r="C71" s="31" t="s">
        <v>22</v>
      </c>
      <c r="D71" s="32" t="s">
        <v>310</v>
      </c>
      <c r="E71" s="33" t="s">
        <v>203</v>
      </c>
      <c r="F71" s="18">
        <v>1</v>
      </c>
      <c r="G71" s="7" t="s">
        <v>219</v>
      </c>
      <c r="H71" s="8">
        <v>4</v>
      </c>
      <c r="I71" s="11">
        <v>3696</v>
      </c>
      <c r="J71" s="30">
        <v>35</v>
      </c>
      <c r="K71" s="9"/>
      <c r="L71" s="9" t="s">
        <v>40</v>
      </c>
    </row>
    <row r="72" spans="1:12">
      <c r="A72" s="9">
        <v>88</v>
      </c>
      <c r="B72" s="14" t="s">
        <v>28</v>
      </c>
      <c r="C72" s="31" t="s">
        <v>22</v>
      </c>
      <c r="D72" s="32" t="s">
        <v>33</v>
      </c>
      <c r="E72" s="33" t="s">
        <v>39</v>
      </c>
      <c r="F72" s="18">
        <v>1</v>
      </c>
      <c r="G72" s="7" t="s">
        <v>311</v>
      </c>
      <c r="H72" s="8">
        <v>1</v>
      </c>
      <c r="I72" s="11">
        <v>3696</v>
      </c>
      <c r="J72" s="30">
        <v>22.5</v>
      </c>
      <c r="K72" s="9" t="s">
        <v>312</v>
      </c>
      <c r="L72" s="9" t="s">
        <v>40</v>
      </c>
    </row>
    <row r="73" spans="1:12">
      <c r="A73" s="9">
        <v>89</v>
      </c>
      <c r="B73" s="14" t="s">
        <v>106</v>
      </c>
      <c r="C73" s="31" t="s">
        <v>22</v>
      </c>
      <c r="D73" s="32" t="s">
        <v>33</v>
      </c>
      <c r="E73" s="33" t="s">
        <v>200</v>
      </c>
      <c r="F73" s="18">
        <v>1</v>
      </c>
      <c r="G73" s="7" t="s">
        <v>338</v>
      </c>
      <c r="H73" s="8">
        <v>1</v>
      </c>
      <c r="I73" s="11">
        <v>3696</v>
      </c>
      <c r="J73" s="30">
        <v>48</v>
      </c>
      <c r="K73" s="9" t="s">
        <v>312</v>
      </c>
      <c r="L73" s="9" t="s">
        <v>40</v>
      </c>
    </row>
    <row r="74" spans="1:12">
      <c r="A74" s="9">
        <v>90</v>
      </c>
      <c r="B74" s="14" t="s">
        <v>29</v>
      </c>
      <c r="C74" s="31" t="s">
        <v>22</v>
      </c>
      <c r="D74" s="32" t="s">
        <v>33</v>
      </c>
      <c r="E74" s="33" t="s">
        <v>37</v>
      </c>
      <c r="F74" s="18">
        <v>1</v>
      </c>
      <c r="G74" s="7" t="s">
        <v>336</v>
      </c>
      <c r="H74" s="8">
        <v>1</v>
      </c>
      <c r="I74" s="11">
        <v>3696</v>
      </c>
      <c r="J74" s="30">
        <v>38</v>
      </c>
      <c r="K74" s="9" t="s">
        <v>312</v>
      </c>
      <c r="L74" s="9" t="s">
        <v>40</v>
      </c>
    </row>
    <row r="75" spans="1:12">
      <c r="A75" s="9">
        <v>91</v>
      </c>
      <c r="B75" s="14" t="s">
        <v>102</v>
      </c>
      <c r="C75" s="31" t="s">
        <v>22</v>
      </c>
      <c r="D75" s="32" t="s">
        <v>166</v>
      </c>
      <c r="E75" s="33" t="s">
        <v>198</v>
      </c>
      <c r="F75" s="18">
        <v>1</v>
      </c>
      <c r="G75" s="7" t="s">
        <v>219</v>
      </c>
      <c r="H75" s="8">
        <v>6</v>
      </c>
      <c r="I75" s="11">
        <v>3696</v>
      </c>
      <c r="J75" s="30">
        <v>44</v>
      </c>
      <c r="K75" s="9"/>
      <c r="L75" s="9" t="s">
        <v>40</v>
      </c>
    </row>
    <row r="76" spans="1:12">
      <c r="A76" s="9">
        <v>92</v>
      </c>
      <c r="B76" s="14" t="s">
        <v>102</v>
      </c>
      <c r="C76" s="31" t="s">
        <v>22</v>
      </c>
      <c r="D76" s="32" t="s">
        <v>167</v>
      </c>
      <c r="E76" s="33" t="s">
        <v>198</v>
      </c>
      <c r="F76" s="18">
        <v>1</v>
      </c>
      <c r="G76" s="7" t="s">
        <v>219</v>
      </c>
      <c r="H76" s="8">
        <v>44</v>
      </c>
      <c r="I76" s="11">
        <v>3696</v>
      </c>
      <c r="J76" s="30">
        <v>44</v>
      </c>
      <c r="K76" s="9" t="s">
        <v>339</v>
      </c>
      <c r="L76" s="9" t="s">
        <v>40</v>
      </c>
    </row>
    <row r="77" spans="1:12">
      <c r="A77" s="9">
        <v>93</v>
      </c>
      <c r="B77" s="14" t="s">
        <v>102</v>
      </c>
      <c r="C77" s="31" t="s">
        <v>22</v>
      </c>
      <c r="D77" s="32" t="s">
        <v>168</v>
      </c>
      <c r="E77" s="33" t="s">
        <v>198</v>
      </c>
      <c r="F77" s="18">
        <v>1</v>
      </c>
      <c r="G77" s="7" t="s">
        <v>219</v>
      </c>
      <c r="H77" s="8">
        <v>22</v>
      </c>
      <c r="I77" s="11">
        <v>3696</v>
      </c>
      <c r="J77" s="30">
        <v>44</v>
      </c>
      <c r="K77" s="9" t="s">
        <v>339</v>
      </c>
      <c r="L77" s="9" t="s">
        <v>40</v>
      </c>
    </row>
    <row r="78" spans="1:12">
      <c r="A78" s="9">
        <v>94</v>
      </c>
      <c r="B78" s="14" t="s">
        <v>90</v>
      </c>
      <c r="C78" s="31" t="s">
        <v>22</v>
      </c>
      <c r="D78" s="32" t="s">
        <v>169</v>
      </c>
      <c r="E78" s="33" t="s">
        <v>37</v>
      </c>
      <c r="F78" s="18">
        <v>1</v>
      </c>
      <c r="G78" s="7" t="s">
        <v>224</v>
      </c>
      <c r="H78" s="8">
        <v>8</v>
      </c>
      <c r="I78" s="11">
        <v>3696</v>
      </c>
      <c r="J78" s="30">
        <v>48</v>
      </c>
      <c r="K78" s="9" t="s">
        <v>340</v>
      </c>
      <c r="L78" s="9" t="s">
        <v>40</v>
      </c>
    </row>
    <row r="79" spans="1:12">
      <c r="A79" s="9">
        <v>95</v>
      </c>
      <c r="B79" s="14" t="s">
        <v>90</v>
      </c>
      <c r="C79" s="31" t="s">
        <v>22</v>
      </c>
      <c r="D79" s="32" t="s">
        <v>170</v>
      </c>
      <c r="E79" s="33" t="s">
        <v>37</v>
      </c>
      <c r="F79" s="18">
        <v>1</v>
      </c>
      <c r="G79" s="7" t="s">
        <v>224</v>
      </c>
      <c r="H79" s="8">
        <v>2</v>
      </c>
      <c r="I79" s="11">
        <v>3696</v>
      </c>
      <c r="J79" s="30">
        <v>48</v>
      </c>
      <c r="K79" s="9"/>
      <c r="L79" s="9" t="s">
        <v>40</v>
      </c>
    </row>
    <row r="80" spans="1:12">
      <c r="A80" s="9">
        <v>96</v>
      </c>
      <c r="B80" s="14" t="s">
        <v>90</v>
      </c>
      <c r="C80" s="31" t="s">
        <v>22</v>
      </c>
      <c r="D80" s="32" t="s">
        <v>171</v>
      </c>
      <c r="E80" s="33" t="s">
        <v>37</v>
      </c>
      <c r="F80" s="18">
        <v>1</v>
      </c>
      <c r="G80" s="7" t="s">
        <v>224</v>
      </c>
      <c r="H80" s="8">
        <v>2</v>
      </c>
      <c r="I80" s="11">
        <v>3696</v>
      </c>
      <c r="J80" s="30">
        <v>48</v>
      </c>
      <c r="K80" s="9"/>
      <c r="L80" s="9" t="s">
        <v>40</v>
      </c>
    </row>
    <row r="81" spans="1:12">
      <c r="A81" s="9">
        <v>97</v>
      </c>
      <c r="B81" s="14" t="s">
        <v>87</v>
      </c>
      <c r="C81" s="31" t="s">
        <v>22</v>
      </c>
      <c r="D81" s="32" t="s">
        <v>172</v>
      </c>
      <c r="E81" s="33" t="s">
        <v>203</v>
      </c>
      <c r="F81" s="18">
        <v>1</v>
      </c>
      <c r="G81" s="7" t="s">
        <v>219</v>
      </c>
      <c r="H81" s="8">
        <v>3</v>
      </c>
      <c r="I81" s="11">
        <v>3696</v>
      </c>
      <c r="J81" s="30">
        <v>35</v>
      </c>
      <c r="K81" s="9"/>
      <c r="L81" s="9" t="s">
        <v>40</v>
      </c>
    </row>
    <row r="82" spans="1:12">
      <c r="A82" s="9">
        <v>98</v>
      </c>
      <c r="B82" s="14" t="s">
        <v>87</v>
      </c>
      <c r="C82" s="31" t="s">
        <v>22</v>
      </c>
      <c r="D82" s="32" t="s">
        <v>313</v>
      </c>
      <c r="E82" s="33" t="s">
        <v>203</v>
      </c>
      <c r="F82" s="18">
        <v>1</v>
      </c>
      <c r="G82" s="7" t="s">
        <v>219</v>
      </c>
      <c r="H82" s="8">
        <v>3</v>
      </c>
      <c r="I82" s="11">
        <v>3696</v>
      </c>
      <c r="J82" s="30">
        <v>35</v>
      </c>
      <c r="K82" s="9"/>
      <c r="L82" s="9" t="s">
        <v>40</v>
      </c>
    </row>
    <row r="83" spans="1:12">
      <c r="A83" s="9">
        <v>99</v>
      </c>
      <c r="B83" s="14" t="s">
        <v>89</v>
      </c>
      <c r="C83" s="31" t="s">
        <v>22</v>
      </c>
      <c r="D83" s="32" t="s">
        <v>313</v>
      </c>
      <c r="E83" s="33" t="s">
        <v>205</v>
      </c>
      <c r="F83" s="18">
        <v>1</v>
      </c>
      <c r="G83" s="7" t="s">
        <v>219</v>
      </c>
      <c r="H83" s="8">
        <v>3</v>
      </c>
      <c r="I83" s="11">
        <v>3696</v>
      </c>
      <c r="J83" s="30">
        <v>17</v>
      </c>
      <c r="K83" s="9"/>
      <c r="L83" s="9" t="s">
        <v>40</v>
      </c>
    </row>
    <row r="84" spans="1:12">
      <c r="A84" s="9">
        <v>100</v>
      </c>
      <c r="B84" s="14" t="s">
        <v>90</v>
      </c>
      <c r="C84" s="31" t="s">
        <v>22</v>
      </c>
      <c r="D84" s="32" t="s">
        <v>313</v>
      </c>
      <c r="E84" s="33" t="s">
        <v>37</v>
      </c>
      <c r="F84" s="18">
        <v>1</v>
      </c>
      <c r="G84" s="7" t="s">
        <v>224</v>
      </c>
      <c r="H84" s="8">
        <v>3</v>
      </c>
      <c r="I84" s="11">
        <v>3696</v>
      </c>
      <c r="J84" s="30">
        <v>48</v>
      </c>
      <c r="K84" s="9"/>
      <c r="L84" s="9" t="s">
        <v>40</v>
      </c>
    </row>
    <row r="85" spans="1:12">
      <c r="A85" s="9">
        <v>101</v>
      </c>
      <c r="B85" s="14" t="s">
        <v>87</v>
      </c>
      <c r="C85" s="31" t="s">
        <v>22</v>
      </c>
      <c r="D85" s="32" t="s">
        <v>314</v>
      </c>
      <c r="E85" s="33" t="s">
        <v>203</v>
      </c>
      <c r="F85" s="18">
        <v>1</v>
      </c>
      <c r="G85" s="7" t="s">
        <v>219</v>
      </c>
      <c r="H85" s="8">
        <v>3</v>
      </c>
      <c r="I85" s="11">
        <v>3696</v>
      </c>
      <c r="J85" s="30">
        <v>35</v>
      </c>
      <c r="K85" s="9"/>
      <c r="L85" s="9" t="s">
        <v>40</v>
      </c>
    </row>
    <row r="86" spans="1:12">
      <c r="A86" s="9">
        <v>102</v>
      </c>
      <c r="B86" s="14" t="s">
        <v>89</v>
      </c>
      <c r="C86" s="31" t="s">
        <v>22</v>
      </c>
      <c r="D86" s="32" t="s">
        <v>314</v>
      </c>
      <c r="E86" s="33" t="s">
        <v>205</v>
      </c>
      <c r="F86" s="18">
        <v>1</v>
      </c>
      <c r="G86" s="7" t="s">
        <v>219</v>
      </c>
      <c r="H86" s="8">
        <v>2</v>
      </c>
      <c r="I86" s="11">
        <v>3696</v>
      </c>
      <c r="J86" s="30">
        <v>17</v>
      </c>
      <c r="K86" s="9"/>
      <c r="L86" s="9" t="s">
        <v>40</v>
      </c>
    </row>
    <row r="87" spans="1:12">
      <c r="A87" s="9">
        <v>103</v>
      </c>
      <c r="B87" s="14" t="s">
        <v>90</v>
      </c>
      <c r="C87" s="31" t="s">
        <v>22</v>
      </c>
      <c r="D87" s="32" t="s">
        <v>314</v>
      </c>
      <c r="E87" s="33" t="s">
        <v>37</v>
      </c>
      <c r="F87" s="18">
        <v>1</v>
      </c>
      <c r="G87" s="7" t="s">
        <v>224</v>
      </c>
      <c r="H87" s="8">
        <v>2</v>
      </c>
      <c r="I87" s="11">
        <v>3696</v>
      </c>
      <c r="J87" s="30">
        <v>48</v>
      </c>
      <c r="K87" s="9"/>
      <c r="L87" s="9" t="s">
        <v>40</v>
      </c>
    </row>
    <row r="88" spans="1:12">
      <c r="A88" s="9">
        <v>104</v>
      </c>
      <c r="B88" s="14" t="s">
        <v>96</v>
      </c>
      <c r="C88" s="31" t="s">
        <v>22</v>
      </c>
      <c r="D88" s="32" t="s">
        <v>314</v>
      </c>
      <c r="E88" s="33" t="s">
        <v>74</v>
      </c>
      <c r="F88" s="18">
        <v>1</v>
      </c>
      <c r="G88" s="7" t="s">
        <v>35</v>
      </c>
      <c r="H88" s="8">
        <v>1</v>
      </c>
      <c r="I88" s="11">
        <v>3696</v>
      </c>
      <c r="J88" s="30">
        <v>36</v>
      </c>
      <c r="K88" s="9"/>
      <c r="L88" s="9" t="s">
        <v>40</v>
      </c>
    </row>
    <row r="89" spans="1:12">
      <c r="A89" s="9">
        <v>105</v>
      </c>
      <c r="B89" s="14" t="s">
        <v>85</v>
      </c>
      <c r="C89" s="31" t="s">
        <v>22</v>
      </c>
      <c r="D89" s="32" t="s">
        <v>175</v>
      </c>
      <c r="E89" s="33" t="s">
        <v>200</v>
      </c>
      <c r="F89" s="18">
        <v>1</v>
      </c>
      <c r="G89" s="7" t="s">
        <v>222</v>
      </c>
      <c r="H89" s="8">
        <v>1</v>
      </c>
      <c r="I89" s="11">
        <v>3696</v>
      </c>
      <c r="J89" s="30">
        <v>48</v>
      </c>
      <c r="K89" s="9"/>
      <c r="L89" s="9" t="s">
        <v>40</v>
      </c>
    </row>
    <row r="90" spans="1:12">
      <c r="A90" s="9">
        <v>106</v>
      </c>
      <c r="B90" s="14" t="s">
        <v>96</v>
      </c>
      <c r="C90" s="31" t="s">
        <v>22</v>
      </c>
      <c r="D90" s="32" t="s">
        <v>175</v>
      </c>
      <c r="E90" s="33" t="s">
        <v>74</v>
      </c>
      <c r="F90" s="18">
        <v>1</v>
      </c>
      <c r="G90" s="7" t="s">
        <v>35</v>
      </c>
      <c r="H90" s="8">
        <v>1</v>
      </c>
      <c r="I90" s="11">
        <v>3696</v>
      </c>
      <c r="J90" s="30">
        <v>36</v>
      </c>
      <c r="K90" s="9"/>
      <c r="L90" s="9" t="s">
        <v>40</v>
      </c>
    </row>
    <row r="91" spans="1:12">
      <c r="A91" s="9">
        <v>107</v>
      </c>
      <c r="B91" s="14" t="s">
        <v>109</v>
      </c>
      <c r="C91" s="31" t="s">
        <v>22</v>
      </c>
      <c r="D91" s="32" t="s">
        <v>176</v>
      </c>
      <c r="E91" s="33" t="s">
        <v>54</v>
      </c>
      <c r="F91" s="18">
        <v>1</v>
      </c>
      <c r="G91" s="7" t="s">
        <v>35</v>
      </c>
      <c r="H91" s="8">
        <v>9</v>
      </c>
      <c r="I91" s="11">
        <v>3696</v>
      </c>
      <c r="J91" s="30">
        <v>32</v>
      </c>
      <c r="K91" s="9" t="s">
        <v>369</v>
      </c>
      <c r="L91" s="9" t="s">
        <v>40</v>
      </c>
    </row>
    <row r="92" spans="1:12">
      <c r="A92" s="9">
        <v>108</v>
      </c>
      <c r="B92" s="14" t="s">
        <v>110</v>
      </c>
      <c r="C92" s="31" t="s">
        <v>22</v>
      </c>
      <c r="D92" s="32" t="s">
        <v>176</v>
      </c>
      <c r="E92" s="33" t="s">
        <v>54</v>
      </c>
      <c r="F92" s="18">
        <v>1</v>
      </c>
      <c r="G92" s="7" t="s">
        <v>35</v>
      </c>
      <c r="H92" s="8">
        <v>10</v>
      </c>
      <c r="I92" s="11">
        <v>3696</v>
      </c>
      <c r="J92" s="30">
        <v>32</v>
      </c>
      <c r="K92" s="9" t="s">
        <v>370</v>
      </c>
      <c r="L92" s="9" t="s">
        <v>40</v>
      </c>
    </row>
    <row r="93" spans="1:12">
      <c r="A93" s="9">
        <v>109</v>
      </c>
      <c r="B93" s="14" t="s">
        <v>111</v>
      </c>
      <c r="C93" s="31" t="s">
        <v>22</v>
      </c>
      <c r="D93" s="32" t="s">
        <v>176</v>
      </c>
      <c r="E93" s="33" t="s">
        <v>211</v>
      </c>
      <c r="F93" s="18">
        <v>1</v>
      </c>
      <c r="G93" s="7" t="s">
        <v>59</v>
      </c>
      <c r="H93" s="8">
        <v>8</v>
      </c>
      <c r="I93" s="11">
        <v>3696</v>
      </c>
      <c r="J93" s="30">
        <v>81</v>
      </c>
      <c r="K93" s="9" t="s">
        <v>368</v>
      </c>
      <c r="L93" s="9" t="s">
        <v>40</v>
      </c>
    </row>
    <row r="94" spans="1:12">
      <c r="A94" s="9">
        <v>110</v>
      </c>
      <c r="B94" s="14" t="s">
        <v>85</v>
      </c>
      <c r="C94" s="31" t="s">
        <v>22</v>
      </c>
      <c r="D94" s="32" t="s">
        <v>177</v>
      </c>
      <c r="E94" s="33" t="s">
        <v>200</v>
      </c>
      <c r="F94" s="18">
        <v>1</v>
      </c>
      <c r="G94" s="7" t="s">
        <v>222</v>
      </c>
      <c r="H94" s="8">
        <v>12</v>
      </c>
      <c r="I94" s="11">
        <v>3696</v>
      </c>
      <c r="J94" s="30">
        <v>48</v>
      </c>
      <c r="K94" s="9"/>
      <c r="L94" s="9" t="s">
        <v>40</v>
      </c>
    </row>
    <row r="95" spans="1:12">
      <c r="A95" s="9">
        <v>111</v>
      </c>
      <c r="B95" s="14"/>
      <c r="C95" s="31" t="s">
        <v>22</v>
      </c>
      <c r="D95" s="32" t="s">
        <v>177</v>
      </c>
      <c r="E95" s="33" t="s">
        <v>212</v>
      </c>
      <c r="F95" s="18">
        <v>1</v>
      </c>
      <c r="G95" s="7" t="s">
        <v>223</v>
      </c>
      <c r="H95" s="8">
        <v>1</v>
      </c>
      <c r="I95" s="11">
        <v>3696</v>
      </c>
      <c r="J95" s="30">
        <v>22.5</v>
      </c>
      <c r="K95" s="9"/>
      <c r="L95" s="9" t="s">
        <v>40</v>
      </c>
    </row>
    <row r="96" spans="1:12">
      <c r="A96" s="9">
        <v>112</v>
      </c>
      <c r="B96" s="14" t="s">
        <v>85</v>
      </c>
      <c r="C96" s="31" t="s">
        <v>22</v>
      </c>
      <c r="D96" s="32" t="s">
        <v>178</v>
      </c>
      <c r="E96" s="33" t="s">
        <v>200</v>
      </c>
      <c r="F96" s="18">
        <v>1</v>
      </c>
      <c r="G96" s="7" t="s">
        <v>222</v>
      </c>
      <c r="H96" s="8">
        <v>14</v>
      </c>
      <c r="I96" s="11">
        <v>3696</v>
      </c>
      <c r="J96" s="30">
        <v>48</v>
      </c>
      <c r="K96" s="9"/>
      <c r="L96" s="9" t="s">
        <v>40</v>
      </c>
    </row>
    <row r="97" spans="1:12">
      <c r="A97" s="9">
        <v>113</v>
      </c>
      <c r="B97" s="14" t="s">
        <v>102</v>
      </c>
      <c r="C97" s="31" t="s">
        <v>22</v>
      </c>
      <c r="D97" s="32" t="s">
        <v>179</v>
      </c>
      <c r="E97" s="33" t="s">
        <v>198</v>
      </c>
      <c r="F97" s="18">
        <v>1</v>
      </c>
      <c r="G97" s="7" t="s">
        <v>219</v>
      </c>
      <c r="H97" s="8">
        <v>1</v>
      </c>
      <c r="I97" s="11">
        <v>3696</v>
      </c>
      <c r="J97" s="30">
        <v>44</v>
      </c>
      <c r="K97" s="9"/>
      <c r="L97" s="9" t="s">
        <v>40</v>
      </c>
    </row>
    <row r="98" spans="1:12">
      <c r="A98" s="9">
        <v>114</v>
      </c>
      <c r="B98" s="14" t="s">
        <v>85</v>
      </c>
      <c r="C98" s="31" t="s">
        <v>22</v>
      </c>
      <c r="D98" s="32" t="s">
        <v>180</v>
      </c>
      <c r="E98" s="33" t="s">
        <v>200</v>
      </c>
      <c r="F98" s="18">
        <v>1</v>
      </c>
      <c r="G98" s="7" t="s">
        <v>222</v>
      </c>
      <c r="H98" s="8">
        <v>21</v>
      </c>
      <c r="I98" s="11">
        <v>3696</v>
      </c>
      <c r="J98" s="30">
        <v>48</v>
      </c>
      <c r="K98" s="9"/>
      <c r="L98" s="9" t="s">
        <v>40</v>
      </c>
    </row>
    <row r="99" spans="1:12">
      <c r="A99" s="9">
        <v>115</v>
      </c>
      <c r="B99" s="14" t="s">
        <v>85</v>
      </c>
      <c r="C99" s="31" t="s">
        <v>22</v>
      </c>
      <c r="D99" s="32" t="s">
        <v>181</v>
      </c>
      <c r="E99" s="33" t="s">
        <v>200</v>
      </c>
      <c r="F99" s="18">
        <v>1</v>
      </c>
      <c r="G99" s="7" t="s">
        <v>222</v>
      </c>
      <c r="H99" s="8">
        <v>4</v>
      </c>
      <c r="I99" s="11">
        <v>3696</v>
      </c>
      <c r="J99" s="30">
        <v>48</v>
      </c>
      <c r="K99" s="9"/>
      <c r="L99" s="9" t="s">
        <v>40</v>
      </c>
    </row>
    <row r="100" spans="1:12">
      <c r="A100" s="9">
        <v>116</v>
      </c>
      <c r="B100" s="14" t="s">
        <v>112</v>
      </c>
      <c r="C100" s="31" t="s">
        <v>22</v>
      </c>
      <c r="D100" s="32" t="s">
        <v>181</v>
      </c>
      <c r="E100" s="33" t="s">
        <v>54</v>
      </c>
      <c r="F100" s="18">
        <v>1</v>
      </c>
      <c r="G100" s="7" t="s">
        <v>219</v>
      </c>
      <c r="H100" s="8">
        <v>1</v>
      </c>
      <c r="I100" s="11">
        <v>3696</v>
      </c>
      <c r="J100" s="30">
        <v>32</v>
      </c>
      <c r="K100" s="9"/>
      <c r="L100" s="9" t="s">
        <v>40</v>
      </c>
    </row>
    <row r="101" spans="1:12" s="2" customFormat="1">
      <c r="A101" s="9">
        <v>117</v>
      </c>
      <c r="B101" s="20" t="s">
        <v>96</v>
      </c>
      <c r="C101" s="28" t="s">
        <v>22</v>
      </c>
      <c r="D101" s="21" t="s">
        <v>181</v>
      </c>
      <c r="E101" s="22" t="s">
        <v>74</v>
      </c>
      <c r="F101" s="18">
        <v>1</v>
      </c>
      <c r="G101" s="23" t="s">
        <v>35</v>
      </c>
      <c r="H101" s="8">
        <v>1</v>
      </c>
      <c r="I101" s="11">
        <v>3696</v>
      </c>
      <c r="J101" s="11">
        <v>36</v>
      </c>
      <c r="K101" s="9"/>
      <c r="L101" s="9" t="s">
        <v>40</v>
      </c>
    </row>
    <row r="102" spans="1:12" s="2" customFormat="1">
      <c r="A102" s="9">
        <v>118</v>
      </c>
      <c r="B102" s="20" t="s">
        <v>85</v>
      </c>
      <c r="C102" s="28" t="s">
        <v>22</v>
      </c>
      <c r="D102" s="21" t="s">
        <v>182</v>
      </c>
      <c r="E102" s="22" t="s">
        <v>200</v>
      </c>
      <c r="F102" s="18">
        <v>1</v>
      </c>
      <c r="G102" s="23" t="s">
        <v>222</v>
      </c>
      <c r="H102" s="8">
        <v>1</v>
      </c>
      <c r="I102" s="11">
        <v>3696</v>
      </c>
      <c r="J102" s="11">
        <v>48</v>
      </c>
      <c r="K102" s="9"/>
      <c r="L102" s="9" t="s">
        <v>40</v>
      </c>
    </row>
    <row r="103" spans="1:12">
      <c r="A103" s="9">
        <v>119</v>
      </c>
      <c r="B103" s="14" t="s">
        <v>102</v>
      </c>
      <c r="C103" s="31" t="s">
        <v>22</v>
      </c>
      <c r="D103" s="32" t="s">
        <v>183</v>
      </c>
      <c r="E103" s="33" t="s">
        <v>198</v>
      </c>
      <c r="F103" s="18">
        <v>1</v>
      </c>
      <c r="G103" s="7" t="s">
        <v>219</v>
      </c>
      <c r="H103" s="8">
        <v>4</v>
      </c>
      <c r="I103" s="11">
        <v>3696</v>
      </c>
      <c r="J103" s="30">
        <v>44</v>
      </c>
      <c r="K103" s="9"/>
      <c r="L103" s="9" t="s">
        <v>40</v>
      </c>
    </row>
    <row r="104" spans="1:12">
      <c r="A104" s="9">
        <v>120</v>
      </c>
      <c r="B104" s="14" t="s">
        <v>102</v>
      </c>
      <c r="C104" s="31" t="s">
        <v>22</v>
      </c>
      <c r="D104" s="32" t="s">
        <v>184</v>
      </c>
      <c r="E104" s="33" t="s">
        <v>198</v>
      </c>
      <c r="F104" s="18">
        <v>1</v>
      </c>
      <c r="G104" s="7" t="s">
        <v>219</v>
      </c>
      <c r="H104" s="8">
        <v>4</v>
      </c>
      <c r="I104" s="11">
        <v>3696</v>
      </c>
      <c r="J104" s="30">
        <v>44</v>
      </c>
      <c r="K104" s="9"/>
      <c r="L104" s="9" t="s">
        <v>40</v>
      </c>
    </row>
    <row r="105" spans="1:12">
      <c r="A105" s="9">
        <v>121</v>
      </c>
      <c r="B105" s="14" t="s">
        <v>84</v>
      </c>
      <c r="C105" s="31" t="s">
        <v>22</v>
      </c>
      <c r="D105" s="32" t="s">
        <v>315</v>
      </c>
      <c r="E105" s="33" t="s">
        <v>203</v>
      </c>
      <c r="F105" s="18">
        <v>1</v>
      </c>
      <c r="G105" s="7" t="s">
        <v>317</v>
      </c>
      <c r="H105" s="8">
        <v>3</v>
      </c>
      <c r="I105" s="11">
        <v>3696</v>
      </c>
      <c r="J105" s="30">
        <v>35</v>
      </c>
      <c r="K105" s="9"/>
      <c r="L105" s="9" t="s">
        <v>40</v>
      </c>
    </row>
    <row r="106" spans="1:12">
      <c r="A106" s="9">
        <v>122</v>
      </c>
      <c r="B106" s="14" t="s">
        <v>102</v>
      </c>
      <c r="C106" s="31" t="s">
        <v>22</v>
      </c>
      <c r="D106" s="32" t="s">
        <v>185</v>
      </c>
      <c r="E106" s="33" t="s">
        <v>198</v>
      </c>
      <c r="F106" s="18">
        <v>1</v>
      </c>
      <c r="G106" s="7" t="s">
        <v>219</v>
      </c>
      <c r="H106" s="8">
        <v>2</v>
      </c>
      <c r="I106" s="11">
        <v>3696</v>
      </c>
      <c r="J106" s="30">
        <v>44</v>
      </c>
      <c r="K106" s="9"/>
      <c r="L106" s="9" t="s">
        <v>40</v>
      </c>
    </row>
    <row r="107" spans="1:12">
      <c r="A107" s="9">
        <v>123</v>
      </c>
      <c r="B107" s="14" t="s">
        <v>84</v>
      </c>
      <c r="C107" s="31" t="s">
        <v>22</v>
      </c>
      <c r="D107" s="32" t="s">
        <v>316</v>
      </c>
      <c r="E107" s="33" t="s">
        <v>203</v>
      </c>
      <c r="F107" s="18">
        <v>1</v>
      </c>
      <c r="G107" s="7" t="s">
        <v>317</v>
      </c>
      <c r="H107" s="8">
        <v>3</v>
      </c>
      <c r="I107" s="11">
        <v>3696</v>
      </c>
      <c r="J107" s="30">
        <v>35</v>
      </c>
      <c r="K107" s="9"/>
      <c r="L107" s="9" t="s">
        <v>40</v>
      </c>
    </row>
    <row r="108" spans="1:12">
      <c r="A108" s="9">
        <v>124</v>
      </c>
      <c r="B108" s="14" t="s">
        <v>85</v>
      </c>
      <c r="C108" s="31" t="s">
        <v>22</v>
      </c>
      <c r="D108" s="32" t="s">
        <v>186</v>
      </c>
      <c r="E108" s="33" t="s">
        <v>200</v>
      </c>
      <c r="F108" s="18">
        <v>1</v>
      </c>
      <c r="G108" s="7" t="s">
        <v>222</v>
      </c>
      <c r="H108" s="8">
        <v>1</v>
      </c>
      <c r="I108" s="11">
        <v>3696</v>
      </c>
      <c r="J108" s="30">
        <v>48</v>
      </c>
      <c r="K108" s="9"/>
      <c r="L108" s="9" t="s">
        <v>40</v>
      </c>
    </row>
    <row r="109" spans="1:12">
      <c r="A109" s="9">
        <v>125</v>
      </c>
      <c r="B109" s="14" t="s">
        <v>113</v>
      </c>
      <c r="C109" s="31" t="s">
        <v>22</v>
      </c>
      <c r="D109" s="32" t="s">
        <v>187</v>
      </c>
      <c r="E109" s="33" t="s">
        <v>55</v>
      </c>
      <c r="F109" s="18">
        <v>1</v>
      </c>
      <c r="G109" s="7" t="s">
        <v>35</v>
      </c>
      <c r="H109" s="8">
        <v>2</v>
      </c>
      <c r="I109" s="11">
        <v>3696</v>
      </c>
      <c r="J109" s="30">
        <v>22</v>
      </c>
      <c r="K109" s="9"/>
      <c r="L109" s="9" t="s">
        <v>40</v>
      </c>
    </row>
    <row r="110" spans="1:12">
      <c r="A110" s="9">
        <v>126</v>
      </c>
      <c r="B110" s="14" t="s">
        <v>102</v>
      </c>
      <c r="C110" s="31" t="s">
        <v>22</v>
      </c>
      <c r="D110" s="32" t="s">
        <v>187</v>
      </c>
      <c r="E110" s="33" t="s">
        <v>198</v>
      </c>
      <c r="F110" s="18">
        <v>1</v>
      </c>
      <c r="G110" s="7" t="s">
        <v>219</v>
      </c>
      <c r="H110" s="8">
        <v>2</v>
      </c>
      <c r="I110" s="11">
        <v>3696</v>
      </c>
      <c r="J110" s="30">
        <v>44</v>
      </c>
      <c r="K110" s="9"/>
      <c r="L110" s="9" t="s">
        <v>40</v>
      </c>
    </row>
    <row r="111" spans="1:12">
      <c r="A111" s="9">
        <v>127</v>
      </c>
      <c r="B111" s="14" t="s">
        <v>86</v>
      </c>
      <c r="C111" s="31" t="s">
        <v>22</v>
      </c>
      <c r="D111" s="32" t="s">
        <v>188</v>
      </c>
      <c r="E111" s="33" t="s">
        <v>37</v>
      </c>
      <c r="F111" s="18">
        <v>1</v>
      </c>
      <c r="G111" s="7" t="s">
        <v>36</v>
      </c>
      <c r="H111" s="8">
        <v>2</v>
      </c>
      <c r="I111" s="11">
        <v>3696</v>
      </c>
      <c r="J111" s="30">
        <v>48</v>
      </c>
      <c r="K111" s="9"/>
      <c r="L111" s="9" t="s">
        <v>40</v>
      </c>
    </row>
    <row r="112" spans="1:12">
      <c r="A112" s="9">
        <v>128</v>
      </c>
      <c r="B112" s="14" t="s">
        <v>102</v>
      </c>
      <c r="C112" s="31" t="s">
        <v>22</v>
      </c>
      <c r="D112" s="32" t="s">
        <v>189</v>
      </c>
      <c r="E112" s="33" t="s">
        <v>198</v>
      </c>
      <c r="F112" s="18">
        <v>1</v>
      </c>
      <c r="G112" s="7" t="s">
        <v>219</v>
      </c>
      <c r="H112" s="8">
        <v>10</v>
      </c>
      <c r="I112" s="11">
        <v>2619</v>
      </c>
      <c r="J112" s="30">
        <v>44</v>
      </c>
      <c r="K112" s="9"/>
      <c r="L112" s="9" t="s">
        <v>40</v>
      </c>
    </row>
    <row r="113" spans="1:12">
      <c r="A113" s="9">
        <v>129</v>
      </c>
      <c r="B113" s="14" t="s">
        <v>114</v>
      </c>
      <c r="C113" s="31" t="s">
        <v>22</v>
      </c>
      <c r="D113" s="32" t="s">
        <v>189</v>
      </c>
      <c r="E113" s="33" t="s">
        <v>198</v>
      </c>
      <c r="F113" s="18">
        <v>1</v>
      </c>
      <c r="G113" s="7" t="s">
        <v>219</v>
      </c>
      <c r="H113" s="8">
        <v>5</v>
      </c>
      <c r="I113" s="11">
        <v>2619</v>
      </c>
      <c r="J113" s="30">
        <v>42</v>
      </c>
      <c r="K113" s="9"/>
      <c r="L113" s="9" t="s">
        <v>40</v>
      </c>
    </row>
    <row r="114" spans="1:12">
      <c r="A114" s="9">
        <v>130</v>
      </c>
      <c r="B114" s="14"/>
      <c r="C114" s="31" t="s">
        <v>22</v>
      </c>
      <c r="D114" s="32" t="s">
        <v>189</v>
      </c>
      <c r="E114" s="33" t="s">
        <v>212</v>
      </c>
      <c r="F114" s="18">
        <v>1</v>
      </c>
      <c r="G114" s="7" t="s">
        <v>223</v>
      </c>
      <c r="H114" s="8">
        <v>1</v>
      </c>
      <c r="I114" s="11">
        <v>2619</v>
      </c>
      <c r="J114" s="30">
        <v>22.5</v>
      </c>
      <c r="K114" s="9"/>
      <c r="L114" s="9" t="s">
        <v>40</v>
      </c>
    </row>
    <row r="115" spans="1:12">
      <c r="A115" s="9">
        <v>131</v>
      </c>
      <c r="B115" s="14" t="s">
        <v>115</v>
      </c>
      <c r="C115" s="31" t="s">
        <v>22</v>
      </c>
      <c r="D115" s="32" t="s">
        <v>190</v>
      </c>
      <c r="E115" s="33" t="s">
        <v>37</v>
      </c>
      <c r="F115" s="18">
        <v>1</v>
      </c>
      <c r="G115" s="7" t="s">
        <v>228</v>
      </c>
      <c r="H115" s="8">
        <v>4</v>
      </c>
      <c r="I115" s="11">
        <v>3696</v>
      </c>
      <c r="J115" s="30">
        <v>48</v>
      </c>
      <c r="K115" s="9"/>
      <c r="L115" s="9" t="s">
        <v>40</v>
      </c>
    </row>
    <row r="116" spans="1:12">
      <c r="A116" s="9">
        <v>132</v>
      </c>
      <c r="B116" s="14" t="s">
        <v>102</v>
      </c>
      <c r="C116" s="31" t="s">
        <v>22</v>
      </c>
      <c r="D116" s="32" t="s">
        <v>191</v>
      </c>
      <c r="E116" s="33" t="s">
        <v>198</v>
      </c>
      <c r="F116" s="18">
        <v>1</v>
      </c>
      <c r="G116" s="7" t="s">
        <v>219</v>
      </c>
      <c r="H116" s="8">
        <v>9</v>
      </c>
      <c r="I116" s="11">
        <v>3696</v>
      </c>
      <c r="J116" s="30">
        <v>44</v>
      </c>
      <c r="K116" s="9"/>
      <c r="L116" s="9" t="s">
        <v>40</v>
      </c>
    </row>
    <row r="117" spans="1:12">
      <c r="A117" s="9">
        <v>133</v>
      </c>
      <c r="B117" s="14" t="s">
        <v>114</v>
      </c>
      <c r="C117" s="31" t="s">
        <v>22</v>
      </c>
      <c r="D117" s="32" t="s">
        <v>191</v>
      </c>
      <c r="E117" s="33" t="s">
        <v>198</v>
      </c>
      <c r="F117" s="18">
        <v>1</v>
      </c>
      <c r="G117" s="7" t="s">
        <v>219</v>
      </c>
      <c r="H117" s="8">
        <v>5</v>
      </c>
      <c r="I117" s="11">
        <v>3696</v>
      </c>
      <c r="J117" s="30">
        <v>42</v>
      </c>
      <c r="K117" s="9"/>
      <c r="L117" s="9" t="s">
        <v>40</v>
      </c>
    </row>
    <row r="118" spans="1:12">
      <c r="A118" s="9">
        <v>134</v>
      </c>
      <c r="B118" s="14"/>
      <c r="C118" s="31" t="s">
        <v>22</v>
      </c>
      <c r="D118" s="32" t="s">
        <v>191</v>
      </c>
      <c r="E118" s="33" t="s">
        <v>213</v>
      </c>
      <c r="F118" s="18">
        <v>1</v>
      </c>
      <c r="G118" s="7" t="s">
        <v>226</v>
      </c>
      <c r="H118" s="8">
        <v>9</v>
      </c>
      <c r="I118" s="11">
        <v>3696</v>
      </c>
      <c r="J118" s="30">
        <v>150</v>
      </c>
      <c r="K118" s="9"/>
      <c r="L118" s="9" t="s">
        <v>40</v>
      </c>
    </row>
    <row r="119" spans="1:12">
      <c r="A119" s="9">
        <v>135</v>
      </c>
      <c r="B119" s="14" t="s">
        <v>114</v>
      </c>
      <c r="C119" s="31" t="s">
        <v>22</v>
      </c>
      <c r="D119" s="32" t="s">
        <v>318</v>
      </c>
      <c r="E119" s="33" t="s">
        <v>198</v>
      </c>
      <c r="F119" s="18">
        <v>1</v>
      </c>
      <c r="G119" s="7" t="s">
        <v>219</v>
      </c>
      <c r="H119" s="8">
        <v>2</v>
      </c>
      <c r="I119" s="11">
        <v>2619</v>
      </c>
      <c r="J119" s="30">
        <v>42</v>
      </c>
      <c r="K119" s="9"/>
      <c r="L119" s="9" t="s">
        <v>40</v>
      </c>
    </row>
    <row r="120" spans="1:12">
      <c r="A120" s="9">
        <v>136</v>
      </c>
      <c r="B120" s="14" t="s">
        <v>102</v>
      </c>
      <c r="C120" s="31" t="s">
        <v>22</v>
      </c>
      <c r="D120" s="32" t="s">
        <v>192</v>
      </c>
      <c r="E120" s="33" t="s">
        <v>198</v>
      </c>
      <c r="F120" s="18">
        <v>1</v>
      </c>
      <c r="G120" s="7" t="s">
        <v>219</v>
      </c>
      <c r="H120" s="8">
        <v>11</v>
      </c>
      <c r="I120" s="11">
        <v>3696</v>
      </c>
      <c r="J120" s="30">
        <v>44</v>
      </c>
      <c r="K120" s="9"/>
      <c r="L120" s="9" t="s">
        <v>40</v>
      </c>
    </row>
    <row r="121" spans="1:12">
      <c r="A121" s="9">
        <v>137</v>
      </c>
      <c r="B121" s="14" t="s">
        <v>87</v>
      </c>
      <c r="C121" s="31" t="s">
        <v>22</v>
      </c>
      <c r="D121" s="32" t="s">
        <v>193</v>
      </c>
      <c r="E121" s="33" t="s">
        <v>203</v>
      </c>
      <c r="F121" s="18">
        <v>1</v>
      </c>
      <c r="G121" s="7" t="s">
        <v>219</v>
      </c>
      <c r="H121" s="8">
        <v>1</v>
      </c>
      <c r="I121" s="11">
        <v>3696</v>
      </c>
      <c r="J121" s="30">
        <v>35</v>
      </c>
      <c r="K121" s="9"/>
      <c r="L121" s="9" t="s">
        <v>40</v>
      </c>
    </row>
    <row r="122" spans="1:12">
      <c r="A122" s="9">
        <v>138</v>
      </c>
      <c r="B122" s="14" t="s">
        <v>87</v>
      </c>
      <c r="C122" s="31" t="s">
        <v>22</v>
      </c>
      <c r="D122" s="32" t="s">
        <v>194</v>
      </c>
      <c r="E122" s="33" t="s">
        <v>203</v>
      </c>
      <c r="F122" s="18">
        <v>1</v>
      </c>
      <c r="G122" s="7" t="s">
        <v>219</v>
      </c>
      <c r="H122" s="8">
        <v>1</v>
      </c>
      <c r="I122" s="11">
        <v>3696</v>
      </c>
      <c r="J122" s="30">
        <v>35</v>
      </c>
      <c r="K122" s="9"/>
      <c r="L122" s="9" t="s">
        <v>40</v>
      </c>
    </row>
    <row r="123" spans="1:12">
      <c r="A123" s="9">
        <v>139</v>
      </c>
      <c r="B123" s="14" t="s">
        <v>117</v>
      </c>
      <c r="C123" s="31" t="s">
        <v>22</v>
      </c>
      <c r="D123" s="32" t="s">
        <v>195</v>
      </c>
      <c r="E123" s="33" t="s">
        <v>37</v>
      </c>
      <c r="F123" s="18">
        <v>2</v>
      </c>
      <c r="G123" s="7" t="s">
        <v>220</v>
      </c>
      <c r="H123" s="8">
        <v>5</v>
      </c>
      <c r="I123" s="11">
        <v>3696</v>
      </c>
      <c r="J123" s="30">
        <v>91</v>
      </c>
      <c r="K123" s="9"/>
      <c r="L123" s="9" t="s">
        <v>40</v>
      </c>
    </row>
    <row r="124" spans="1:12">
      <c r="A124" s="9">
        <v>140</v>
      </c>
      <c r="B124" s="14" t="s">
        <v>118</v>
      </c>
      <c r="C124" s="31" t="s">
        <v>22</v>
      </c>
      <c r="D124" s="32" t="s">
        <v>195</v>
      </c>
      <c r="E124" s="33" t="s">
        <v>214</v>
      </c>
      <c r="F124" s="18">
        <v>1</v>
      </c>
      <c r="G124" s="7" t="s">
        <v>219</v>
      </c>
      <c r="H124" s="8">
        <v>3</v>
      </c>
      <c r="I124" s="11">
        <v>3696</v>
      </c>
      <c r="J124" s="30">
        <v>90</v>
      </c>
      <c r="K124" s="9"/>
      <c r="L124" s="9" t="s">
        <v>40</v>
      </c>
    </row>
    <row r="125" spans="1:12">
      <c r="A125" s="9">
        <v>141</v>
      </c>
      <c r="B125" s="14" t="s">
        <v>343</v>
      </c>
      <c r="C125" s="31" t="s">
        <v>22</v>
      </c>
      <c r="D125" s="32" t="s">
        <v>196</v>
      </c>
      <c r="E125" s="33" t="s">
        <v>215</v>
      </c>
      <c r="F125" s="18">
        <v>1</v>
      </c>
      <c r="G125" s="7" t="s">
        <v>344</v>
      </c>
      <c r="H125" s="8">
        <v>2</v>
      </c>
      <c r="I125" s="11">
        <v>3696</v>
      </c>
      <c r="J125" s="30">
        <v>12</v>
      </c>
      <c r="K125" s="9"/>
      <c r="L125" s="9" t="s">
        <v>40</v>
      </c>
    </row>
    <row r="126" spans="1:12">
      <c r="A126" s="9">
        <v>142</v>
      </c>
      <c r="B126" s="14" t="s">
        <v>346</v>
      </c>
      <c r="C126" s="31" t="s">
        <v>22</v>
      </c>
      <c r="D126" s="32" t="s">
        <v>196</v>
      </c>
      <c r="E126" s="33" t="s">
        <v>216</v>
      </c>
      <c r="F126" s="18">
        <v>1</v>
      </c>
      <c r="G126" s="7" t="s">
        <v>345</v>
      </c>
      <c r="H126" s="8">
        <v>10</v>
      </c>
      <c r="I126" s="11">
        <v>3696</v>
      </c>
      <c r="J126" s="30">
        <v>5</v>
      </c>
      <c r="K126" s="9"/>
      <c r="L126" s="9" t="s">
        <v>40</v>
      </c>
    </row>
    <row r="127" spans="1:12" s="2" customFormat="1">
      <c r="A127" s="9">
        <v>143</v>
      </c>
      <c r="B127" s="20" t="s">
        <v>348</v>
      </c>
      <c r="C127" s="28" t="s">
        <v>22</v>
      </c>
      <c r="D127" s="21" t="s">
        <v>347</v>
      </c>
      <c r="E127" s="22" t="s">
        <v>204</v>
      </c>
      <c r="F127" s="18">
        <v>2</v>
      </c>
      <c r="G127" s="23" t="s">
        <v>349</v>
      </c>
      <c r="H127" s="8">
        <v>1</v>
      </c>
      <c r="I127" s="11">
        <v>8760</v>
      </c>
      <c r="J127" s="11">
        <v>9</v>
      </c>
      <c r="K127" s="9"/>
      <c r="L127" s="9" t="s">
        <v>40</v>
      </c>
    </row>
    <row r="128" spans="1:12" s="2" customFormat="1">
      <c r="A128" s="9">
        <v>144</v>
      </c>
      <c r="B128" s="20" t="s">
        <v>83</v>
      </c>
      <c r="C128" s="28" t="s">
        <v>121</v>
      </c>
      <c r="D128" s="21" t="s">
        <v>134</v>
      </c>
      <c r="E128" s="22" t="s">
        <v>202</v>
      </c>
      <c r="F128" s="18">
        <v>2</v>
      </c>
      <c r="G128" s="23" t="s">
        <v>350</v>
      </c>
      <c r="H128" s="8">
        <v>1</v>
      </c>
      <c r="I128" s="11">
        <v>8760</v>
      </c>
      <c r="J128" s="11">
        <v>7.5</v>
      </c>
      <c r="K128" s="9"/>
      <c r="L128" s="9" t="s">
        <v>40</v>
      </c>
    </row>
    <row r="129" spans="1:12" s="2" customFormat="1">
      <c r="A129" s="9">
        <v>145</v>
      </c>
      <c r="B129" s="20" t="s">
        <v>88</v>
      </c>
      <c r="C129" s="28" t="s">
        <v>121</v>
      </c>
      <c r="D129" s="21" t="s">
        <v>141</v>
      </c>
      <c r="E129" s="22" t="s">
        <v>204</v>
      </c>
      <c r="F129" s="18">
        <v>1</v>
      </c>
      <c r="G129" s="23" t="s">
        <v>351</v>
      </c>
      <c r="H129" s="8">
        <v>1</v>
      </c>
      <c r="I129" s="11">
        <v>8760</v>
      </c>
      <c r="J129" s="11">
        <v>5.3</v>
      </c>
      <c r="K129" s="9"/>
      <c r="L129" s="9" t="s">
        <v>40</v>
      </c>
    </row>
    <row r="130" spans="1:12" s="2" customFormat="1">
      <c r="A130" s="9">
        <v>146</v>
      </c>
      <c r="B130" s="20" t="s">
        <v>83</v>
      </c>
      <c r="C130" s="28" t="s">
        <v>121</v>
      </c>
      <c r="D130" s="21" t="s">
        <v>151</v>
      </c>
      <c r="E130" s="22" t="s">
        <v>202</v>
      </c>
      <c r="F130" s="18">
        <v>2</v>
      </c>
      <c r="G130" s="23" t="s">
        <v>350</v>
      </c>
      <c r="H130" s="8">
        <v>2</v>
      </c>
      <c r="I130" s="11">
        <v>8760</v>
      </c>
      <c r="J130" s="11">
        <v>7.5</v>
      </c>
      <c r="K130" s="9"/>
      <c r="L130" s="9" t="s">
        <v>40</v>
      </c>
    </row>
    <row r="131" spans="1:12" s="2" customFormat="1">
      <c r="A131" s="9">
        <v>147</v>
      </c>
      <c r="B131" s="20" t="s">
        <v>94</v>
      </c>
      <c r="C131" s="28" t="s">
        <v>121</v>
      </c>
      <c r="D131" s="21" t="s">
        <v>151</v>
      </c>
      <c r="E131" s="22" t="s">
        <v>204</v>
      </c>
      <c r="F131" s="18">
        <v>1</v>
      </c>
      <c r="G131" s="23" t="s">
        <v>352</v>
      </c>
      <c r="H131" s="8">
        <v>1</v>
      </c>
      <c r="I131" s="11">
        <v>8760</v>
      </c>
      <c r="J131" s="11">
        <v>7.7</v>
      </c>
      <c r="K131" s="9"/>
      <c r="L131" s="9" t="s">
        <v>40</v>
      </c>
    </row>
    <row r="132" spans="1:12" s="2" customFormat="1">
      <c r="A132" s="9">
        <v>148</v>
      </c>
      <c r="B132" s="20" t="s">
        <v>95</v>
      </c>
      <c r="C132" s="28" t="s">
        <v>121</v>
      </c>
      <c r="D132" s="21" t="s">
        <v>151</v>
      </c>
      <c r="E132" s="22" t="s">
        <v>204</v>
      </c>
      <c r="F132" s="18">
        <v>1</v>
      </c>
      <c r="G132" s="23" t="s">
        <v>352</v>
      </c>
      <c r="H132" s="8">
        <v>1</v>
      </c>
      <c r="I132" s="11">
        <v>8760</v>
      </c>
      <c r="J132" s="11">
        <v>4.5</v>
      </c>
      <c r="K132" s="9"/>
      <c r="L132" s="9" t="s">
        <v>40</v>
      </c>
    </row>
    <row r="133" spans="1:12" s="2" customFormat="1">
      <c r="A133" s="9">
        <v>149</v>
      </c>
      <c r="B133" s="20" t="s">
        <v>100</v>
      </c>
      <c r="C133" s="28" t="s">
        <v>121</v>
      </c>
      <c r="D133" s="21" t="s">
        <v>154</v>
      </c>
      <c r="E133" s="22" t="s">
        <v>202</v>
      </c>
      <c r="F133" s="18">
        <v>2</v>
      </c>
      <c r="G133" s="23" t="s">
        <v>353</v>
      </c>
      <c r="H133" s="8">
        <v>3</v>
      </c>
      <c r="I133" s="11">
        <v>8760</v>
      </c>
      <c r="J133" s="11">
        <v>7.7</v>
      </c>
      <c r="K133" s="9"/>
      <c r="L133" s="9" t="s">
        <v>40</v>
      </c>
    </row>
    <row r="134" spans="1:12" s="2" customFormat="1">
      <c r="A134" s="9">
        <v>150</v>
      </c>
      <c r="B134" s="20" t="s">
        <v>92</v>
      </c>
      <c r="C134" s="28" t="s">
        <v>121</v>
      </c>
      <c r="D134" s="21" t="s">
        <v>146</v>
      </c>
      <c r="E134" s="22" t="s">
        <v>204</v>
      </c>
      <c r="F134" s="18">
        <v>2</v>
      </c>
      <c r="G134" s="23" t="s">
        <v>350</v>
      </c>
      <c r="H134" s="8">
        <v>1</v>
      </c>
      <c r="I134" s="11">
        <v>8760</v>
      </c>
      <c r="J134" s="11">
        <v>9.1</v>
      </c>
      <c r="K134" s="9"/>
      <c r="L134" s="9" t="s">
        <v>40</v>
      </c>
    </row>
    <row r="135" spans="1:12" s="2" customFormat="1">
      <c r="A135" s="9">
        <v>151</v>
      </c>
      <c r="B135" s="20" t="s">
        <v>92</v>
      </c>
      <c r="C135" s="28" t="s">
        <v>121</v>
      </c>
      <c r="D135" s="21" t="s">
        <v>155</v>
      </c>
      <c r="E135" s="22" t="s">
        <v>204</v>
      </c>
      <c r="F135" s="18">
        <v>2</v>
      </c>
      <c r="G135" s="23" t="s">
        <v>350</v>
      </c>
      <c r="H135" s="8">
        <v>2</v>
      </c>
      <c r="I135" s="11">
        <v>8760</v>
      </c>
      <c r="J135" s="11">
        <v>9.1</v>
      </c>
      <c r="K135" s="9"/>
      <c r="L135" s="9" t="s">
        <v>40</v>
      </c>
    </row>
    <row r="136" spans="1:12" s="2" customFormat="1">
      <c r="A136" s="9">
        <v>152</v>
      </c>
      <c r="B136" s="20" t="s">
        <v>83</v>
      </c>
      <c r="C136" s="28" t="s">
        <v>22</v>
      </c>
      <c r="D136" s="21" t="s">
        <v>156</v>
      </c>
      <c r="E136" s="22" t="s">
        <v>202</v>
      </c>
      <c r="F136" s="18">
        <v>2</v>
      </c>
      <c r="G136" s="23" t="s">
        <v>350</v>
      </c>
      <c r="H136" s="8">
        <v>1</v>
      </c>
      <c r="I136" s="11">
        <v>8760</v>
      </c>
      <c r="J136" s="11">
        <v>7.5</v>
      </c>
      <c r="K136" s="9"/>
      <c r="L136" s="9" t="s">
        <v>40</v>
      </c>
    </row>
    <row r="137" spans="1:12" s="2" customFormat="1">
      <c r="A137" s="9">
        <v>153</v>
      </c>
      <c r="B137" s="20" t="s">
        <v>101</v>
      </c>
      <c r="C137" s="28" t="s">
        <v>22</v>
      </c>
      <c r="D137" s="21" t="s">
        <v>156</v>
      </c>
      <c r="E137" s="22" t="s">
        <v>204</v>
      </c>
      <c r="F137" s="18">
        <v>1</v>
      </c>
      <c r="G137" s="23" t="s">
        <v>359</v>
      </c>
      <c r="H137" s="8">
        <v>1</v>
      </c>
      <c r="I137" s="11">
        <v>8760</v>
      </c>
      <c r="J137" s="11">
        <v>7.4</v>
      </c>
      <c r="K137" s="9"/>
      <c r="L137" s="9" t="s">
        <v>40</v>
      </c>
    </row>
    <row r="138" spans="1:12" s="2" customFormat="1">
      <c r="A138" s="9">
        <v>154</v>
      </c>
      <c r="B138" s="20" t="s">
        <v>104</v>
      </c>
      <c r="C138" s="28" t="s">
        <v>22</v>
      </c>
      <c r="D138" s="21" t="s">
        <v>161</v>
      </c>
      <c r="E138" s="22" t="s">
        <v>204</v>
      </c>
      <c r="F138" s="18">
        <v>1</v>
      </c>
      <c r="G138" s="23" t="s">
        <v>358</v>
      </c>
      <c r="H138" s="8">
        <v>1</v>
      </c>
      <c r="I138" s="11">
        <v>8760</v>
      </c>
      <c r="J138" s="11">
        <v>9.6</v>
      </c>
      <c r="K138" s="9"/>
      <c r="L138" s="9" t="s">
        <v>40</v>
      </c>
    </row>
    <row r="139" spans="1:12" s="2" customFormat="1">
      <c r="A139" s="9">
        <v>155</v>
      </c>
      <c r="B139" s="20" t="s">
        <v>101</v>
      </c>
      <c r="C139" s="28" t="s">
        <v>22</v>
      </c>
      <c r="D139" s="21" t="s">
        <v>161</v>
      </c>
      <c r="E139" s="22" t="s">
        <v>204</v>
      </c>
      <c r="F139" s="18">
        <v>1</v>
      </c>
      <c r="G139" s="23" t="s">
        <v>359</v>
      </c>
      <c r="H139" s="8">
        <v>1</v>
      </c>
      <c r="I139" s="11">
        <v>8760</v>
      </c>
      <c r="J139" s="11">
        <v>7.4</v>
      </c>
      <c r="K139" s="9"/>
      <c r="L139" s="9" t="s">
        <v>40</v>
      </c>
    </row>
    <row r="140" spans="1:12" s="2" customFormat="1">
      <c r="A140" s="9">
        <v>156</v>
      </c>
      <c r="B140" s="20" t="s">
        <v>107</v>
      </c>
      <c r="C140" s="28" t="s">
        <v>22</v>
      </c>
      <c r="D140" s="21" t="s">
        <v>33</v>
      </c>
      <c r="E140" s="22" t="s">
        <v>202</v>
      </c>
      <c r="F140" s="18">
        <v>1</v>
      </c>
      <c r="G140" s="23" t="s">
        <v>363</v>
      </c>
      <c r="H140" s="8">
        <v>1</v>
      </c>
      <c r="I140" s="11">
        <v>8760</v>
      </c>
      <c r="J140" s="11">
        <v>4.8</v>
      </c>
      <c r="K140" s="9"/>
      <c r="L140" s="9" t="s">
        <v>40</v>
      </c>
    </row>
    <row r="141" spans="1:12" s="2" customFormat="1">
      <c r="A141" s="9">
        <v>157</v>
      </c>
      <c r="B141" s="20" t="s">
        <v>95</v>
      </c>
      <c r="C141" s="28" t="s">
        <v>22</v>
      </c>
      <c r="D141" s="21" t="s">
        <v>33</v>
      </c>
      <c r="E141" s="22" t="s">
        <v>202</v>
      </c>
      <c r="F141" s="18">
        <v>1</v>
      </c>
      <c r="G141" s="23" t="s">
        <v>352</v>
      </c>
      <c r="H141" s="8">
        <v>1</v>
      </c>
      <c r="I141" s="11">
        <v>8760</v>
      </c>
      <c r="J141" s="11">
        <v>4.5</v>
      </c>
      <c r="K141" s="9"/>
      <c r="L141" s="9" t="s">
        <v>40</v>
      </c>
    </row>
    <row r="142" spans="1:12" s="2" customFormat="1">
      <c r="A142" s="9">
        <v>158</v>
      </c>
      <c r="B142" s="20" t="s">
        <v>108</v>
      </c>
      <c r="C142" s="28" t="s">
        <v>22</v>
      </c>
      <c r="D142" s="21" t="s">
        <v>167</v>
      </c>
      <c r="E142" s="22" t="s">
        <v>204</v>
      </c>
      <c r="F142" s="18">
        <v>1</v>
      </c>
      <c r="G142" s="23" t="s">
        <v>355</v>
      </c>
      <c r="H142" s="8">
        <v>1</v>
      </c>
      <c r="I142" s="11">
        <v>8760</v>
      </c>
      <c r="J142" s="11">
        <v>9.6</v>
      </c>
      <c r="K142" s="9"/>
      <c r="L142" s="9" t="s">
        <v>40</v>
      </c>
    </row>
    <row r="143" spans="1:12" s="2" customFormat="1">
      <c r="A143" s="9">
        <v>159</v>
      </c>
      <c r="B143" s="20" t="s">
        <v>342</v>
      </c>
      <c r="C143" s="28" t="s">
        <v>15</v>
      </c>
      <c r="D143" s="21" t="s">
        <v>341</v>
      </c>
      <c r="E143" s="22" t="s">
        <v>202</v>
      </c>
      <c r="F143" s="18">
        <v>2</v>
      </c>
      <c r="G143" s="23" t="s">
        <v>356</v>
      </c>
      <c r="H143" s="8">
        <v>1</v>
      </c>
      <c r="I143" s="11">
        <v>8760</v>
      </c>
      <c r="J143" s="11">
        <v>7.7</v>
      </c>
      <c r="K143" s="9"/>
      <c r="L143" s="9" t="s">
        <v>40</v>
      </c>
    </row>
    <row r="144" spans="1:12" s="2" customFormat="1">
      <c r="A144" s="9">
        <v>160</v>
      </c>
      <c r="B144" s="20" t="s">
        <v>100</v>
      </c>
      <c r="C144" s="28" t="s">
        <v>22</v>
      </c>
      <c r="D144" s="21" t="s">
        <v>192</v>
      </c>
      <c r="E144" s="22" t="s">
        <v>202</v>
      </c>
      <c r="F144" s="18">
        <v>2</v>
      </c>
      <c r="G144" s="23" t="s">
        <v>356</v>
      </c>
      <c r="H144" s="8">
        <v>1</v>
      </c>
      <c r="I144" s="11">
        <v>8760</v>
      </c>
      <c r="J144" s="11">
        <v>7.7</v>
      </c>
      <c r="K144" s="9"/>
      <c r="L144" s="9" t="s">
        <v>40</v>
      </c>
    </row>
    <row r="145" spans="1:12" s="2" customFormat="1">
      <c r="A145" s="9">
        <v>161</v>
      </c>
      <c r="B145" s="20" t="s">
        <v>116</v>
      </c>
      <c r="C145" s="28" t="s">
        <v>22</v>
      </c>
      <c r="D145" s="21" t="s">
        <v>193</v>
      </c>
      <c r="E145" s="22" t="s">
        <v>204</v>
      </c>
      <c r="F145" s="18">
        <v>1</v>
      </c>
      <c r="G145" s="23" t="s">
        <v>357</v>
      </c>
      <c r="H145" s="8">
        <v>1</v>
      </c>
      <c r="I145" s="11">
        <v>8760</v>
      </c>
      <c r="J145" s="11">
        <v>7.4</v>
      </c>
      <c r="K145" s="9"/>
      <c r="L145" s="9" t="s">
        <v>40</v>
      </c>
    </row>
    <row r="146" spans="1:12" s="2" customFormat="1">
      <c r="A146" s="9">
        <v>162</v>
      </c>
      <c r="B146" s="20" t="s">
        <v>119</v>
      </c>
      <c r="C146" s="28" t="s">
        <v>22</v>
      </c>
      <c r="D146" s="21" t="s">
        <v>196</v>
      </c>
      <c r="E146" s="22" t="s">
        <v>204</v>
      </c>
      <c r="F146" s="18">
        <v>1</v>
      </c>
      <c r="G146" s="23" t="s">
        <v>360</v>
      </c>
      <c r="H146" s="8">
        <v>1</v>
      </c>
      <c r="I146" s="11">
        <v>8760</v>
      </c>
      <c r="J146" s="11">
        <v>9.6</v>
      </c>
      <c r="K146" s="9"/>
      <c r="L146" s="9" t="s">
        <v>40</v>
      </c>
    </row>
    <row r="147" spans="1:12" s="2" customFormat="1">
      <c r="A147" s="9">
        <v>163</v>
      </c>
      <c r="B147" s="20" t="s">
        <v>120</v>
      </c>
      <c r="C147" s="28" t="s">
        <v>22</v>
      </c>
      <c r="D147" s="21" t="s">
        <v>196</v>
      </c>
      <c r="E147" s="22" t="s">
        <v>204</v>
      </c>
      <c r="F147" s="18">
        <v>1</v>
      </c>
      <c r="G147" s="23" t="s">
        <v>361</v>
      </c>
      <c r="H147" s="8">
        <v>1</v>
      </c>
      <c r="I147" s="11">
        <v>8760</v>
      </c>
      <c r="J147" s="11">
        <v>7.4</v>
      </c>
      <c r="K147" s="9"/>
      <c r="L147" s="9" t="s">
        <v>40</v>
      </c>
    </row>
    <row r="148" spans="1:12">
      <c r="A148" s="9">
        <v>164</v>
      </c>
      <c r="B148" s="14" t="s">
        <v>78</v>
      </c>
      <c r="C148" s="31" t="s">
        <v>121</v>
      </c>
      <c r="D148" s="32" t="s">
        <v>123</v>
      </c>
      <c r="E148" s="33" t="s">
        <v>197</v>
      </c>
      <c r="F148" s="18">
        <v>1</v>
      </c>
      <c r="G148" s="7" t="s">
        <v>71</v>
      </c>
      <c r="H148" s="8">
        <v>2</v>
      </c>
      <c r="I148" s="11">
        <v>0</v>
      </c>
      <c r="J148" s="30">
        <v>0</v>
      </c>
      <c r="K148" s="9"/>
      <c r="L148" s="9" t="s">
        <v>40</v>
      </c>
    </row>
    <row r="149" spans="1:12">
      <c r="A149" s="9">
        <v>165</v>
      </c>
      <c r="B149" s="14" t="s">
        <v>78</v>
      </c>
      <c r="C149" s="31" t="s">
        <v>121</v>
      </c>
      <c r="D149" s="32" t="s">
        <v>124</v>
      </c>
      <c r="E149" s="33" t="s">
        <v>197</v>
      </c>
      <c r="F149" s="18">
        <v>1</v>
      </c>
      <c r="G149" s="7" t="s">
        <v>71</v>
      </c>
      <c r="H149" s="8">
        <v>2</v>
      </c>
      <c r="I149" s="11">
        <v>0</v>
      </c>
      <c r="J149" s="30">
        <v>0</v>
      </c>
      <c r="K149" s="9"/>
      <c r="L149" s="9" t="s">
        <v>40</v>
      </c>
    </row>
    <row r="150" spans="1:12">
      <c r="A150" s="9">
        <v>166</v>
      </c>
      <c r="B150" s="14" t="s">
        <v>78</v>
      </c>
      <c r="C150" s="31" t="s">
        <v>121</v>
      </c>
      <c r="D150" s="32" t="s">
        <v>125</v>
      </c>
      <c r="E150" s="33" t="s">
        <v>197</v>
      </c>
      <c r="F150" s="18">
        <v>1</v>
      </c>
      <c r="G150" s="7" t="s">
        <v>71</v>
      </c>
      <c r="H150" s="8">
        <v>2</v>
      </c>
      <c r="I150" s="11">
        <v>0</v>
      </c>
      <c r="J150" s="30">
        <v>0</v>
      </c>
      <c r="K150" s="9"/>
      <c r="L150" s="9" t="s">
        <v>40</v>
      </c>
    </row>
    <row r="151" spans="1:12">
      <c r="A151" s="9">
        <v>167</v>
      </c>
      <c r="B151" s="14" t="s">
        <v>78</v>
      </c>
      <c r="C151" s="31" t="s">
        <v>121</v>
      </c>
      <c r="D151" s="32" t="s">
        <v>126</v>
      </c>
      <c r="E151" s="33" t="s">
        <v>197</v>
      </c>
      <c r="F151" s="18">
        <v>1</v>
      </c>
      <c r="G151" s="7" t="s">
        <v>71</v>
      </c>
      <c r="H151" s="8">
        <v>2</v>
      </c>
      <c r="I151" s="11">
        <v>0</v>
      </c>
      <c r="J151" s="30">
        <v>0</v>
      </c>
      <c r="K151" s="9"/>
      <c r="L151" s="9" t="s">
        <v>40</v>
      </c>
    </row>
    <row r="152" spans="1:12">
      <c r="A152" s="9">
        <v>168</v>
      </c>
      <c r="B152" s="14" t="s">
        <v>78</v>
      </c>
      <c r="C152" s="31" t="s">
        <v>121</v>
      </c>
      <c r="D152" s="32" t="s">
        <v>127</v>
      </c>
      <c r="E152" s="33" t="s">
        <v>197</v>
      </c>
      <c r="F152" s="18">
        <v>1</v>
      </c>
      <c r="G152" s="7" t="s">
        <v>71</v>
      </c>
      <c r="H152" s="8">
        <v>2</v>
      </c>
      <c r="I152" s="11">
        <v>0</v>
      </c>
      <c r="J152" s="30">
        <v>0</v>
      </c>
      <c r="K152" s="9"/>
      <c r="L152" s="9" t="s">
        <v>40</v>
      </c>
    </row>
    <row r="153" spans="1:12">
      <c r="A153" s="9">
        <v>169</v>
      </c>
      <c r="B153" s="14" t="s">
        <v>78</v>
      </c>
      <c r="C153" s="31" t="s">
        <v>121</v>
      </c>
      <c r="D153" s="32" t="s">
        <v>128</v>
      </c>
      <c r="E153" s="33" t="s">
        <v>197</v>
      </c>
      <c r="F153" s="18">
        <v>1</v>
      </c>
      <c r="G153" s="7" t="s">
        <v>71</v>
      </c>
      <c r="H153" s="8">
        <v>2</v>
      </c>
      <c r="I153" s="11">
        <v>0</v>
      </c>
      <c r="J153" s="30">
        <v>0</v>
      </c>
      <c r="K153" s="9"/>
      <c r="L153" s="9" t="s">
        <v>40</v>
      </c>
    </row>
    <row r="154" spans="1:12">
      <c r="A154" s="9">
        <v>170</v>
      </c>
      <c r="B154" s="14" t="s">
        <v>78</v>
      </c>
      <c r="C154" s="31" t="s">
        <v>121</v>
      </c>
      <c r="D154" s="32" t="s">
        <v>129</v>
      </c>
      <c r="E154" s="33" t="s">
        <v>197</v>
      </c>
      <c r="F154" s="18">
        <v>1</v>
      </c>
      <c r="G154" s="7" t="s">
        <v>71</v>
      </c>
      <c r="H154" s="8">
        <v>2</v>
      </c>
      <c r="I154" s="11">
        <v>0</v>
      </c>
      <c r="J154" s="11">
        <v>0</v>
      </c>
      <c r="K154" s="9"/>
      <c r="L154" s="9" t="s">
        <v>40</v>
      </c>
    </row>
    <row r="155" spans="1:12">
      <c r="A155" s="9">
        <v>171</v>
      </c>
      <c r="B155" s="14" t="s">
        <v>78</v>
      </c>
      <c r="C155" s="31" t="s">
        <v>121</v>
      </c>
      <c r="D155" s="32" t="s">
        <v>130</v>
      </c>
      <c r="E155" s="33" t="s">
        <v>197</v>
      </c>
      <c r="F155" s="18">
        <v>1</v>
      </c>
      <c r="G155" s="7" t="s">
        <v>71</v>
      </c>
      <c r="H155" s="8">
        <v>1</v>
      </c>
      <c r="I155" s="11">
        <v>0</v>
      </c>
      <c r="J155" s="30">
        <v>0</v>
      </c>
      <c r="K155" s="9"/>
      <c r="L155" s="9" t="s">
        <v>40</v>
      </c>
    </row>
    <row r="156" spans="1:12">
      <c r="A156" s="9">
        <v>172</v>
      </c>
      <c r="B156" s="14" t="s">
        <v>78</v>
      </c>
      <c r="C156" s="31" t="s">
        <v>121</v>
      </c>
      <c r="D156" s="32" t="s">
        <v>131</v>
      </c>
      <c r="E156" s="33" t="s">
        <v>197</v>
      </c>
      <c r="F156" s="18">
        <v>1</v>
      </c>
      <c r="G156" s="7" t="s">
        <v>71</v>
      </c>
      <c r="H156" s="8">
        <v>1</v>
      </c>
      <c r="I156" s="11">
        <v>0</v>
      </c>
      <c r="J156" s="30">
        <v>0</v>
      </c>
      <c r="K156" s="9"/>
      <c r="L156" s="9" t="s">
        <v>40</v>
      </c>
    </row>
    <row r="157" spans="1:12" s="2" customFormat="1">
      <c r="A157" s="9">
        <v>173</v>
      </c>
      <c r="B157" s="14" t="s">
        <v>78</v>
      </c>
      <c r="C157" s="31" t="s">
        <v>121</v>
      </c>
      <c r="D157" s="32" t="s">
        <v>132</v>
      </c>
      <c r="E157" s="33" t="s">
        <v>197</v>
      </c>
      <c r="F157" s="18">
        <v>1</v>
      </c>
      <c r="G157" s="7" t="s">
        <v>71</v>
      </c>
      <c r="H157" s="8">
        <v>1</v>
      </c>
      <c r="I157" s="11">
        <v>0</v>
      </c>
      <c r="J157" s="30">
        <v>0</v>
      </c>
      <c r="K157" s="9"/>
      <c r="L157" s="9" t="s">
        <v>40</v>
      </c>
    </row>
    <row r="158" spans="1:12">
      <c r="A158" s="9">
        <v>174</v>
      </c>
      <c r="B158" s="14" t="s">
        <v>78</v>
      </c>
      <c r="C158" s="31" t="s">
        <v>121</v>
      </c>
      <c r="D158" s="32" t="s">
        <v>133</v>
      </c>
      <c r="E158" s="33" t="s">
        <v>197</v>
      </c>
      <c r="F158" s="18">
        <v>1</v>
      </c>
      <c r="G158" s="7" t="s">
        <v>71</v>
      </c>
      <c r="H158" s="8">
        <v>1</v>
      </c>
      <c r="I158" s="11">
        <v>0</v>
      </c>
      <c r="J158" s="30">
        <v>0</v>
      </c>
      <c r="K158" s="9"/>
      <c r="L158" s="9" t="s">
        <v>40</v>
      </c>
    </row>
    <row r="159" spans="1:12">
      <c r="A159" s="9">
        <v>175</v>
      </c>
      <c r="B159" s="14" t="s">
        <v>78</v>
      </c>
      <c r="C159" s="31" t="s">
        <v>121</v>
      </c>
      <c r="D159" s="32" t="s">
        <v>134</v>
      </c>
      <c r="E159" s="33" t="s">
        <v>197</v>
      </c>
      <c r="F159" s="18">
        <v>1</v>
      </c>
      <c r="G159" s="7" t="s">
        <v>71</v>
      </c>
      <c r="H159" s="8">
        <v>9</v>
      </c>
      <c r="I159" s="11">
        <v>0</v>
      </c>
      <c r="J159" s="30">
        <v>0</v>
      </c>
      <c r="K159" s="9"/>
      <c r="L159" s="9" t="s">
        <v>40</v>
      </c>
    </row>
    <row r="160" spans="1:12" s="2" customFormat="1">
      <c r="A160" s="9">
        <v>176</v>
      </c>
      <c r="B160" s="14" t="s">
        <v>78</v>
      </c>
      <c r="C160" s="31" t="s">
        <v>121</v>
      </c>
      <c r="D160" s="32" t="s">
        <v>137</v>
      </c>
      <c r="E160" s="33" t="s">
        <v>197</v>
      </c>
      <c r="F160" s="18">
        <v>1</v>
      </c>
      <c r="G160" s="7" t="s">
        <v>71</v>
      </c>
      <c r="H160" s="8">
        <v>1</v>
      </c>
      <c r="I160" s="11">
        <v>0</v>
      </c>
      <c r="J160" s="30">
        <v>0</v>
      </c>
      <c r="K160" s="9"/>
      <c r="L160" s="9" t="s">
        <v>40</v>
      </c>
    </row>
    <row r="161" spans="1:12">
      <c r="A161" s="9">
        <v>177</v>
      </c>
      <c r="B161" s="14" t="s">
        <v>78</v>
      </c>
      <c r="C161" s="31" t="s">
        <v>121</v>
      </c>
      <c r="D161" s="32" t="s">
        <v>138</v>
      </c>
      <c r="E161" s="33" t="s">
        <v>197</v>
      </c>
      <c r="F161" s="18">
        <v>1</v>
      </c>
      <c r="G161" s="7" t="s">
        <v>71</v>
      </c>
      <c r="H161" s="8">
        <v>1</v>
      </c>
      <c r="I161" s="11">
        <v>0</v>
      </c>
      <c r="J161" s="30">
        <v>0</v>
      </c>
      <c r="K161" s="9"/>
      <c r="L161" s="9" t="s">
        <v>40</v>
      </c>
    </row>
    <row r="162" spans="1:12">
      <c r="A162" s="9">
        <v>178</v>
      </c>
      <c r="B162" s="14" t="s">
        <v>78</v>
      </c>
      <c r="C162" s="31" t="s">
        <v>121</v>
      </c>
      <c r="D162" s="32" t="s">
        <v>139</v>
      </c>
      <c r="E162" s="33" t="s">
        <v>197</v>
      </c>
      <c r="F162" s="18">
        <v>1</v>
      </c>
      <c r="G162" s="7" t="s">
        <v>71</v>
      </c>
      <c r="H162" s="8">
        <v>1</v>
      </c>
      <c r="I162" s="11">
        <v>0</v>
      </c>
      <c r="J162" s="30">
        <v>0</v>
      </c>
      <c r="K162" s="9"/>
      <c r="L162" s="9" t="s">
        <v>40</v>
      </c>
    </row>
    <row r="163" spans="1:12">
      <c r="A163" s="9">
        <v>179</v>
      </c>
      <c r="B163" s="14" t="s">
        <v>78</v>
      </c>
      <c r="C163" s="31" t="s">
        <v>121</v>
      </c>
      <c r="D163" s="32" t="s">
        <v>141</v>
      </c>
      <c r="E163" s="33" t="s">
        <v>197</v>
      </c>
      <c r="F163" s="18">
        <v>1</v>
      </c>
      <c r="G163" s="7" t="s">
        <v>71</v>
      </c>
      <c r="H163" s="8">
        <v>2</v>
      </c>
      <c r="I163" s="11">
        <v>0</v>
      </c>
      <c r="J163" s="30">
        <v>0</v>
      </c>
      <c r="K163" s="9"/>
      <c r="L163" s="9" t="s">
        <v>40</v>
      </c>
    </row>
    <row r="164" spans="1:12">
      <c r="A164" s="9">
        <v>180</v>
      </c>
      <c r="B164" s="14" t="s">
        <v>78</v>
      </c>
      <c r="C164" s="31" t="s">
        <v>121</v>
      </c>
      <c r="D164" s="32" t="s">
        <v>142</v>
      </c>
      <c r="E164" s="33" t="s">
        <v>197</v>
      </c>
      <c r="F164" s="18">
        <v>1</v>
      </c>
      <c r="G164" s="7" t="s">
        <v>71</v>
      </c>
      <c r="H164" s="8">
        <v>1</v>
      </c>
      <c r="I164" s="11">
        <v>0</v>
      </c>
      <c r="J164" s="30">
        <v>0</v>
      </c>
      <c r="K164" s="9"/>
      <c r="L164" s="9" t="s">
        <v>40</v>
      </c>
    </row>
    <row r="165" spans="1:12">
      <c r="A165" s="9">
        <v>181</v>
      </c>
      <c r="B165" s="14" t="s">
        <v>78</v>
      </c>
      <c r="C165" s="31" t="s">
        <v>121</v>
      </c>
      <c r="D165" s="32" t="s">
        <v>143</v>
      </c>
      <c r="E165" s="33" t="s">
        <v>197</v>
      </c>
      <c r="F165" s="18">
        <v>1</v>
      </c>
      <c r="G165" s="7" t="s">
        <v>71</v>
      </c>
      <c r="H165" s="8">
        <v>1</v>
      </c>
      <c r="I165" s="11">
        <v>0</v>
      </c>
      <c r="J165" s="30">
        <v>0</v>
      </c>
      <c r="K165" s="9"/>
      <c r="L165" s="9" t="s">
        <v>40</v>
      </c>
    </row>
    <row r="166" spans="1:12">
      <c r="A166" s="9">
        <v>182</v>
      </c>
      <c r="B166" s="14" t="s">
        <v>78</v>
      </c>
      <c r="C166" s="31" t="s">
        <v>121</v>
      </c>
      <c r="D166" s="32" t="s">
        <v>144</v>
      </c>
      <c r="E166" s="33" t="s">
        <v>197</v>
      </c>
      <c r="F166" s="18">
        <v>1</v>
      </c>
      <c r="G166" s="7" t="s">
        <v>71</v>
      </c>
      <c r="H166" s="8">
        <v>1</v>
      </c>
      <c r="I166" s="11">
        <v>0</v>
      </c>
      <c r="J166" s="30">
        <v>0</v>
      </c>
      <c r="K166" s="9"/>
      <c r="L166" s="9" t="s">
        <v>40</v>
      </c>
    </row>
    <row r="167" spans="1:12">
      <c r="A167" s="9">
        <v>183</v>
      </c>
      <c r="B167" s="14" t="s">
        <v>78</v>
      </c>
      <c r="C167" s="31" t="s">
        <v>121</v>
      </c>
      <c r="D167" s="32" t="s">
        <v>145</v>
      </c>
      <c r="E167" s="33" t="s">
        <v>197</v>
      </c>
      <c r="F167" s="18">
        <v>1</v>
      </c>
      <c r="G167" s="7" t="s">
        <v>71</v>
      </c>
      <c r="H167" s="8">
        <v>2</v>
      </c>
      <c r="I167" s="11">
        <v>0</v>
      </c>
      <c r="J167" s="30">
        <v>0</v>
      </c>
      <c r="K167" s="9"/>
      <c r="L167" s="9" t="s">
        <v>40</v>
      </c>
    </row>
    <row r="168" spans="1:12">
      <c r="A168" s="9">
        <v>184</v>
      </c>
      <c r="B168" s="14" t="s">
        <v>78</v>
      </c>
      <c r="C168" s="31" t="s">
        <v>121</v>
      </c>
      <c r="D168" s="32" t="s">
        <v>146</v>
      </c>
      <c r="E168" s="33" t="s">
        <v>197</v>
      </c>
      <c r="F168" s="18">
        <v>1</v>
      </c>
      <c r="G168" s="7" t="s">
        <v>71</v>
      </c>
      <c r="H168" s="8">
        <v>4</v>
      </c>
      <c r="I168" s="11">
        <v>0</v>
      </c>
      <c r="J168" s="30">
        <v>0</v>
      </c>
      <c r="K168" s="9"/>
      <c r="L168" s="9" t="s">
        <v>40</v>
      </c>
    </row>
    <row r="169" spans="1:12">
      <c r="A169" s="9">
        <v>185</v>
      </c>
      <c r="B169" s="14" t="s">
        <v>78</v>
      </c>
      <c r="C169" s="31" t="s">
        <v>121</v>
      </c>
      <c r="D169" s="32" t="s">
        <v>148</v>
      </c>
      <c r="E169" s="33" t="s">
        <v>197</v>
      </c>
      <c r="F169" s="18">
        <v>1</v>
      </c>
      <c r="G169" s="7" t="s">
        <v>71</v>
      </c>
      <c r="H169" s="8">
        <v>1</v>
      </c>
      <c r="I169" s="11">
        <v>0</v>
      </c>
      <c r="J169" s="30">
        <v>0</v>
      </c>
      <c r="K169" s="9"/>
      <c r="L169" s="9" t="s">
        <v>40</v>
      </c>
    </row>
    <row r="170" spans="1:12">
      <c r="A170" s="9">
        <v>186</v>
      </c>
      <c r="B170" s="14" t="s">
        <v>78</v>
      </c>
      <c r="C170" s="31" t="s">
        <v>121</v>
      </c>
      <c r="D170" s="32" t="s">
        <v>149</v>
      </c>
      <c r="E170" s="33" t="s">
        <v>197</v>
      </c>
      <c r="F170" s="18">
        <v>1</v>
      </c>
      <c r="G170" s="7" t="s">
        <v>71</v>
      </c>
      <c r="H170" s="8">
        <v>1</v>
      </c>
      <c r="I170" s="11">
        <v>0</v>
      </c>
      <c r="J170" s="30">
        <v>0</v>
      </c>
      <c r="K170" s="9"/>
      <c r="L170" s="9" t="s">
        <v>40</v>
      </c>
    </row>
    <row r="171" spans="1:12">
      <c r="A171" s="9">
        <v>187</v>
      </c>
      <c r="B171" s="14" t="s">
        <v>78</v>
      </c>
      <c r="C171" s="31" t="s">
        <v>121</v>
      </c>
      <c r="D171" s="32" t="s">
        <v>150</v>
      </c>
      <c r="E171" s="33" t="s">
        <v>197</v>
      </c>
      <c r="F171" s="18">
        <v>1</v>
      </c>
      <c r="G171" s="7" t="s">
        <v>71</v>
      </c>
      <c r="H171" s="8">
        <v>1</v>
      </c>
      <c r="I171" s="11">
        <v>0</v>
      </c>
      <c r="J171" s="30">
        <v>0</v>
      </c>
      <c r="K171" s="9"/>
      <c r="L171" s="9" t="s">
        <v>40</v>
      </c>
    </row>
    <row r="172" spans="1:12">
      <c r="A172" s="9">
        <v>188</v>
      </c>
      <c r="B172" s="14" t="s">
        <v>78</v>
      </c>
      <c r="C172" s="31" t="s">
        <v>121</v>
      </c>
      <c r="D172" s="32" t="s">
        <v>151</v>
      </c>
      <c r="E172" s="33" t="s">
        <v>197</v>
      </c>
      <c r="F172" s="18">
        <v>1</v>
      </c>
      <c r="G172" s="7" t="s">
        <v>71</v>
      </c>
      <c r="H172" s="8">
        <v>3</v>
      </c>
      <c r="I172" s="11">
        <v>0</v>
      </c>
      <c r="J172" s="30">
        <v>0</v>
      </c>
      <c r="K172" s="9"/>
      <c r="L172" s="9" t="s">
        <v>40</v>
      </c>
    </row>
    <row r="173" spans="1:12">
      <c r="A173" s="9">
        <v>189</v>
      </c>
      <c r="B173" s="14" t="s">
        <v>78</v>
      </c>
      <c r="C173" s="31" t="s">
        <v>121</v>
      </c>
      <c r="D173" s="32" t="s">
        <v>362</v>
      </c>
      <c r="E173" s="33" t="s">
        <v>197</v>
      </c>
      <c r="F173" s="18">
        <v>1</v>
      </c>
      <c r="G173" s="7" t="s">
        <v>71</v>
      </c>
      <c r="H173" s="8">
        <v>1</v>
      </c>
      <c r="I173" s="11">
        <v>0</v>
      </c>
      <c r="J173" s="30">
        <v>0</v>
      </c>
      <c r="K173" s="9"/>
      <c r="L173" s="9" t="s">
        <v>40</v>
      </c>
    </row>
    <row r="174" spans="1:12">
      <c r="A174" s="9">
        <v>190</v>
      </c>
      <c r="B174" s="14" t="s">
        <v>78</v>
      </c>
      <c r="C174" s="31" t="s">
        <v>121</v>
      </c>
      <c r="D174" s="32" t="s">
        <v>153</v>
      </c>
      <c r="E174" s="33" t="s">
        <v>197</v>
      </c>
      <c r="F174" s="18">
        <v>1</v>
      </c>
      <c r="G174" s="7" t="s">
        <v>71</v>
      </c>
      <c r="H174" s="8">
        <v>2</v>
      </c>
      <c r="I174" s="11">
        <v>0</v>
      </c>
      <c r="J174" s="30">
        <v>0</v>
      </c>
      <c r="K174" s="9"/>
      <c r="L174" s="9" t="s">
        <v>40</v>
      </c>
    </row>
    <row r="175" spans="1:12">
      <c r="A175" s="9">
        <v>191</v>
      </c>
      <c r="B175" s="14" t="s">
        <v>78</v>
      </c>
      <c r="C175" s="31" t="s">
        <v>121</v>
      </c>
      <c r="D175" s="32" t="s">
        <v>155</v>
      </c>
      <c r="E175" s="33" t="s">
        <v>197</v>
      </c>
      <c r="F175" s="18">
        <v>1</v>
      </c>
      <c r="G175" s="7" t="s">
        <v>71</v>
      </c>
      <c r="H175" s="8">
        <v>13</v>
      </c>
      <c r="I175" s="11">
        <v>0</v>
      </c>
      <c r="J175" s="11">
        <v>0</v>
      </c>
      <c r="K175" s="9"/>
      <c r="L175" s="9" t="s">
        <v>40</v>
      </c>
    </row>
    <row r="176" spans="1:12">
      <c r="A176" s="9">
        <v>192</v>
      </c>
      <c r="B176" s="14" t="s">
        <v>78</v>
      </c>
      <c r="C176" s="31" t="s">
        <v>22</v>
      </c>
      <c r="D176" s="32" t="s">
        <v>156</v>
      </c>
      <c r="E176" s="33" t="s">
        <v>197</v>
      </c>
      <c r="F176" s="18">
        <v>1</v>
      </c>
      <c r="G176" s="7" t="s">
        <v>71</v>
      </c>
      <c r="H176" s="8">
        <v>6</v>
      </c>
      <c r="I176" s="11">
        <v>0</v>
      </c>
      <c r="J176" s="11">
        <v>0</v>
      </c>
      <c r="K176" s="9"/>
      <c r="L176" s="9" t="s">
        <v>40</v>
      </c>
    </row>
    <row r="177" spans="1:12">
      <c r="A177" s="9">
        <v>195</v>
      </c>
      <c r="B177" s="14" t="s">
        <v>78</v>
      </c>
      <c r="C177" s="31" t="s">
        <v>22</v>
      </c>
      <c r="D177" s="32" t="s">
        <v>157</v>
      </c>
      <c r="E177" s="33" t="s">
        <v>197</v>
      </c>
      <c r="F177" s="18">
        <v>1</v>
      </c>
      <c r="G177" s="7" t="s">
        <v>71</v>
      </c>
      <c r="H177" s="8">
        <v>1</v>
      </c>
      <c r="I177" s="11">
        <v>0</v>
      </c>
      <c r="J177" s="30">
        <v>0</v>
      </c>
      <c r="K177" s="9"/>
      <c r="L177" s="9" t="s">
        <v>40</v>
      </c>
    </row>
    <row r="178" spans="1:12">
      <c r="A178" s="9">
        <v>196</v>
      </c>
      <c r="B178" s="14" t="s">
        <v>78</v>
      </c>
      <c r="C178" s="31" t="s">
        <v>22</v>
      </c>
      <c r="D178" s="32" t="s">
        <v>158</v>
      </c>
      <c r="E178" s="33" t="s">
        <v>197</v>
      </c>
      <c r="F178" s="18">
        <v>1</v>
      </c>
      <c r="G178" s="7" t="s">
        <v>71</v>
      </c>
      <c r="H178" s="8">
        <v>1</v>
      </c>
      <c r="I178" s="11">
        <v>0</v>
      </c>
      <c r="J178" s="30">
        <v>0</v>
      </c>
      <c r="K178" s="9"/>
      <c r="L178" s="9" t="s">
        <v>40</v>
      </c>
    </row>
    <row r="179" spans="1:12">
      <c r="A179" s="9">
        <v>197</v>
      </c>
      <c r="B179" s="14" t="s">
        <v>78</v>
      </c>
      <c r="C179" s="31" t="s">
        <v>22</v>
      </c>
      <c r="D179" s="32" t="s">
        <v>159</v>
      </c>
      <c r="E179" s="33" t="s">
        <v>197</v>
      </c>
      <c r="F179" s="18">
        <v>1</v>
      </c>
      <c r="G179" s="7" t="s">
        <v>71</v>
      </c>
      <c r="H179" s="8">
        <v>1</v>
      </c>
      <c r="I179" s="11">
        <v>0</v>
      </c>
      <c r="J179" s="30">
        <v>0</v>
      </c>
      <c r="K179" s="9"/>
      <c r="L179" s="9" t="s">
        <v>40</v>
      </c>
    </row>
    <row r="180" spans="1:12">
      <c r="A180" s="9">
        <v>198</v>
      </c>
      <c r="B180" s="14" t="s">
        <v>78</v>
      </c>
      <c r="C180" s="31" t="s">
        <v>22</v>
      </c>
      <c r="D180" s="32" t="s">
        <v>163</v>
      </c>
      <c r="E180" s="33" t="s">
        <v>197</v>
      </c>
      <c r="F180" s="18">
        <v>1</v>
      </c>
      <c r="G180" s="7" t="s">
        <v>71</v>
      </c>
      <c r="H180" s="8">
        <v>1</v>
      </c>
      <c r="I180" s="11">
        <v>0</v>
      </c>
      <c r="J180" s="30">
        <v>0</v>
      </c>
      <c r="K180" s="9"/>
      <c r="L180" s="9" t="s">
        <v>40</v>
      </c>
    </row>
    <row r="181" spans="1:12">
      <c r="A181" s="9">
        <v>199</v>
      </c>
      <c r="B181" s="14" t="s">
        <v>78</v>
      </c>
      <c r="C181" s="31" t="s">
        <v>22</v>
      </c>
      <c r="D181" s="32" t="s">
        <v>164</v>
      </c>
      <c r="E181" s="33" t="s">
        <v>197</v>
      </c>
      <c r="F181" s="18">
        <v>1</v>
      </c>
      <c r="G181" s="7" t="s">
        <v>71</v>
      </c>
      <c r="H181" s="8">
        <v>1</v>
      </c>
      <c r="I181" s="11">
        <v>0</v>
      </c>
      <c r="J181" s="30">
        <v>0</v>
      </c>
      <c r="K181" s="9"/>
      <c r="L181" s="9" t="s">
        <v>40</v>
      </c>
    </row>
    <row r="182" spans="1:12">
      <c r="A182" s="9">
        <v>200</v>
      </c>
      <c r="B182" s="14" t="s">
        <v>78</v>
      </c>
      <c r="C182" s="31" t="s">
        <v>22</v>
      </c>
      <c r="D182" s="32" t="s">
        <v>165</v>
      </c>
      <c r="E182" s="33" t="s">
        <v>197</v>
      </c>
      <c r="F182" s="18">
        <v>1</v>
      </c>
      <c r="G182" s="7" t="s">
        <v>71</v>
      </c>
      <c r="H182" s="8">
        <v>1</v>
      </c>
      <c r="I182" s="11">
        <v>0</v>
      </c>
      <c r="J182" s="30">
        <v>0</v>
      </c>
      <c r="K182" s="9"/>
      <c r="L182" s="9" t="s">
        <v>40</v>
      </c>
    </row>
    <row r="183" spans="1:12">
      <c r="A183" s="9">
        <v>201</v>
      </c>
      <c r="B183" s="14" t="s">
        <v>78</v>
      </c>
      <c r="C183" s="31" t="s">
        <v>22</v>
      </c>
      <c r="D183" s="32" t="s">
        <v>166</v>
      </c>
      <c r="E183" s="33" t="s">
        <v>197</v>
      </c>
      <c r="F183" s="18">
        <v>1</v>
      </c>
      <c r="G183" s="7" t="s">
        <v>71</v>
      </c>
      <c r="H183" s="8">
        <v>1</v>
      </c>
      <c r="I183" s="11">
        <v>0</v>
      </c>
      <c r="J183" s="30">
        <v>0</v>
      </c>
      <c r="K183" s="9"/>
      <c r="L183" s="9" t="s">
        <v>40</v>
      </c>
    </row>
    <row r="184" spans="1:12">
      <c r="A184" s="9">
        <v>202</v>
      </c>
      <c r="B184" s="14" t="s">
        <v>78</v>
      </c>
      <c r="C184" s="31" t="s">
        <v>22</v>
      </c>
      <c r="D184" s="32" t="s">
        <v>167</v>
      </c>
      <c r="E184" s="33" t="s">
        <v>197</v>
      </c>
      <c r="F184" s="18">
        <v>1</v>
      </c>
      <c r="G184" s="7" t="s">
        <v>71</v>
      </c>
      <c r="H184" s="8">
        <v>3</v>
      </c>
      <c r="I184" s="11">
        <v>0</v>
      </c>
      <c r="J184" s="30">
        <v>0</v>
      </c>
      <c r="K184" s="9"/>
      <c r="L184" s="9" t="s">
        <v>40</v>
      </c>
    </row>
    <row r="185" spans="1:12">
      <c r="A185" s="9">
        <v>203</v>
      </c>
      <c r="B185" s="14" t="s">
        <v>78</v>
      </c>
      <c r="C185" s="31" t="s">
        <v>22</v>
      </c>
      <c r="D185" s="32" t="s">
        <v>168</v>
      </c>
      <c r="E185" s="33" t="s">
        <v>197</v>
      </c>
      <c r="F185" s="18">
        <v>1</v>
      </c>
      <c r="G185" s="7" t="s">
        <v>71</v>
      </c>
      <c r="H185" s="8">
        <v>2</v>
      </c>
      <c r="I185" s="11">
        <v>0</v>
      </c>
      <c r="J185" s="30">
        <v>0</v>
      </c>
      <c r="K185" s="9"/>
      <c r="L185" s="9" t="s">
        <v>40</v>
      </c>
    </row>
    <row r="186" spans="1:12">
      <c r="A186" s="9">
        <v>204</v>
      </c>
      <c r="B186" s="14" t="s">
        <v>78</v>
      </c>
      <c r="C186" s="31" t="s">
        <v>22</v>
      </c>
      <c r="D186" s="32" t="s">
        <v>172</v>
      </c>
      <c r="E186" s="33" t="s">
        <v>197</v>
      </c>
      <c r="F186" s="18">
        <v>1</v>
      </c>
      <c r="G186" s="7" t="s">
        <v>71</v>
      </c>
      <c r="H186" s="8">
        <v>1</v>
      </c>
      <c r="I186" s="11">
        <v>0</v>
      </c>
      <c r="J186" s="30">
        <v>0</v>
      </c>
      <c r="K186" s="9"/>
      <c r="L186" s="9" t="s">
        <v>40</v>
      </c>
    </row>
    <row r="187" spans="1:12">
      <c r="A187" s="9">
        <v>206</v>
      </c>
      <c r="B187" s="14" t="s">
        <v>78</v>
      </c>
      <c r="C187" s="31" t="s">
        <v>22</v>
      </c>
      <c r="D187" s="32" t="s">
        <v>174</v>
      </c>
      <c r="E187" s="33" t="s">
        <v>197</v>
      </c>
      <c r="F187" s="18">
        <v>1</v>
      </c>
      <c r="G187" s="7" t="s">
        <v>71</v>
      </c>
      <c r="H187" s="8">
        <v>1</v>
      </c>
      <c r="I187" s="11">
        <v>0</v>
      </c>
      <c r="J187" s="30">
        <v>0</v>
      </c>
      <c r="K187" s="9"/>
      <c r="L187" s="9" t="s">
        <v>40</v>
      </c>
    </row>
    <row r="188" spans="1:12">
      <c r="A188" s="9">
        <v>205</v>
      </c>
      <c r="B188" s="14" t="s">
        <v>78</v>
      </c>
      <c r="C188" s="31" t="s">
        <v>22</v>
      </c>
      <c r="D188" s="32" t="s">
        <v>173</v>
      </c>
      <c r="E188" s="33" t="s">
        <v>197</v>
      </c>
      <c r="F188" s="18">
        <v>1</v>
      </c>
      <c r="G188" s="7" t="s">
        <v>71</v>
      </c>
      <c r="H188" s="8">
        <v>1</v>
      </c>
      <c r="I188" s="11">
        <v>0</v>
      </c>
      <c r="J188" s="30">
        <v>0</v>
      </c>
      <c r="K188" s="9"/>
      <c r="L188" s="9" t="s">
        <v>40</v>
      </c>
    </row>
    <row r="189" spans="1:12">
      <c r="A189" s="9">
        <v>207</v>
      </c>
      <c r="B189" s="14" t="s">
        <v>78</v>
      </c>
      <c r="C189" s="31" t="s">
        <v>22</v>
      </c>
      <c r="D189" s="32" t="s">
        <v>175</v>
      </c>
      <c r="E189" s="33" t="s">
        <v>197</v>
      </c>
      <c r="F189" s="18">
        <v>1</v>
      </c>
      <c r="G189" s="7" t="s">
        <v>71</v>
      </c>
      <c r="H189" s="8">
        <v>1</v>
      </c>
      <c r="I189" s="11">
        <v>0</v>
      </c>
      <c r="J189" s="30">
        <v>0</v>
      </c>
      <c r="K189" s="9"/>
      <c r="L189" s="9" t="s">
        <v>40</v>
      </c>
    </row>
    <row r="190" spans="1:12">
      <c r="A190" s="9">
        <v>208</v>
      </c>
      <c r="B190" s="14" t="s">
        <v>78</v>
      </c>
      <c r="C190" s="31" t="s">
        <v>22</v>
      </c>
      <c r="D190" s="32" t="s">
        <v>177</v>
      </c>
      <c r="E190" s="33" t="s">
        <v>197</v>
      </c>
      <c r="F190" s="18">
        <v>1</v>
      </c>
      <c r="G190" s="7" t="s">
        <v>71</v>
      </c>
      <c r="H190" s="8">
        <v>2</v>
      </c>
      <c r="I190" s="11">
        <v>0</v>
      </c>
      <c r="J190" s="30">
        <v>0</v>
      </c>
      <c r="K190" s="9"/>
      <c r="L190" s="9" t="s">
        <v>40</v>
      </c>
    </row>
    <row r="191" spans="1:12">
      <c r="A191" s="9">
        <v>209</v>
      </c>
      <c r="B191" s="14" t="s">
        <v>78</v>
      </c>
      <c r="C191" s="31" t="s">
        <v>22</v>
      </c>
      <c r="D191" s="32" t="s">
        <v>178</v>
      </c>
      <c r="E191" s="33" t="s">
        <v>197</v>
      </c>
      <c r="F191" s="18">
        <v>1</v>
      </c>
      <c r="G191" s="7" t="s">
        <v>71</v>
      </c>
      <c r="H191" s="8">
        <v>2</v>
      </c>
      <c r="I191" s="11">
        <v>0</v>
      </c>
      <c r="J191" s="30">
        <v>0</v>
      </c>
      <c r="K191" s="9"/>
      <c r="L191" s="9" t="s">
        <v>40</v>
      </c>
    </row>
    <row r="192" spans="1:12">
      <c r="A192" s="9">
        <v>210</v>
      </c>
      <c r="B192" s="14" t="s">
        <v>78</v>
      </c>
      <c r="C192" s="31" t="s">
        <v>22</v>
      </c>
      <c r="D192" s="32" t="s">
        <v>180</v>
      </c>
      <c r="E192" s="33" t="s">
        <v>197</v>
      </c>
      <c r="F192" s="18">
        <v>1</v>
      </c>
      <c r="G192" s="7" t="s">
        <v>71</v>
      </c>
      <c r="H192" s="8">
        <v>2</v>
      </c>
      <c r="I192" s="11">
        <v>0</v>
      </c>
      <c r="J192" s="30">
        <v>0</v>
      </c>
      <c r="K192" s="9"/>
      <c r="L192" s="9" t="s">
        <v>40</v>
      </c>
    </row>
    <row r="193" spans="1:12">
      <c r="A193" s="9">
        <v>211</v>
      </c>
      <c r="B193" s="14" t="s">
        <v>78</v>
      </c>
      <c r="C193" s="31" t="s">
        <v>22</v>
      </c>
      <c r="D193" s="32" t="s">
        <v>181</v>
      </c>
      <c r="E193" s="33" t="s">
        <v>197</v>
      </c>
      <c r="F193" s="18">
        <v>1</v>
      </c>
      <c r="G193" s="7" t="s">
        <v>71</v>
      </c>
      <c r="H193" s="8">
        <v>1</v>
      </c>
      <c r="I193" s="11">
        <v>0</v>
      </c>
      <c r="J193" s="30">
        <v>0</v>
      </c>
      <c r="K193" s="9"/>
      <c r="L193" s="9" t="s">
        <v>40</v>
      </c>
    </row>
    <row r="194" spans="1:12">
      <c r="A194" s="9">
        <v>212</v>
      </c>
      <c r="B194" s="14" t="s">
        <v>78</v>
      </c>
      <c r="C194" s="31" t="s">
        <v>22</v>
      </c>
      <c r="D194" s="32" t="s">
        <v>182</v>
      </c>
      <c r="E194" s="33" t="s">
        <v>197</v>
      </c>
      <c r="F194" s="18">
        <v>1</v>
      </c>
      <c r="G194" s="7" t="s">
        <v>71</v>
      </c>
      <c r="H194" s="8">
        <v>1</v>
      </c>
      <c r="I194" s="11">
        <v>0</v>
      </c>
      <c r="J194" s="30">
        <v>0</v>
      </c>
      <c r="K194" s="9"/>
      <c r="L194" s="9" t="s">
        <v>40</v>
      </c>
    </row>
    <row r="195" spans="1:12">
      <c r="A195" s="9">
        <v>213</v>
      </c>
      <c r="B195" s="14" t="s">
        <v>78</v>
      </c>
      <c r="C195" s="31" t="s">
        <v>22</v>
      </c>
      <c r="D195" s="32" t="s">
        <v>183</v>
      </c>
      <c r="E195" s="33" t="s">
        <v>197</v>
      </c>
      <c r="F195" s="18">
        <v>1</v>
      </c>
      <c r="G195" s="7" t="s">
        <v>71</v>
      </c>
      <c r="H195" s="8">
        <v>1</v>
      </c>
      <c r="I195" s="11">
        <v>0</v>
      </c>
      <c r="J195" s="30">
        <v>0</v>
      </c>
      <c r="K195" s="9"/>
      <c r="L195" s="9" t="s">
        <v>40</v>
      </c>
    </row>
    <row r="196" spans="1:12">
      <c r="A196" s="9">
        <v>214</v>
      </c>
      <c r="B196" s="14" t="s">
        <v>78</v>
      </c>
      <c r="C196" s="31" t="s">
        <v>22</v>
      </c>
      <c r="D196" s="32" t="s">
        <v>184</v>
      </c>
      <c r="E196" s="33" t="s">
        <v>197</v>
      </c>
      <c r="F196" s="18">
        <v>1</v>
      </c>
      <c r="G196" s="7" t="s">
        <v>71</v>
      </c>
      <c r="H196" s="8">
        <v>1</v>
      </c>
      <c r="I196" s="11">
        <v>0</v>
      </c>
      <c r="J196" s="30">
        <v>0</v>
      </c>
      <c r="K196" s="9"/>
      <c r="L196" s="9" t="s">
        <v>40</v>
      </c>
    </row>
    <row r="197" spans="1:12">
      <c r="A197" s="9">
        <v>215</v>
      </c>
      <c r="B197" s="14" t="s">
        <v>78</v>
      </c>
      <c r="C197" s="31" t="s">
        <v>22</v>
      </c>
      <c r="D197" s="32" t="s">
        <v>185</v>
      </c>
      <c r="E197" s="33" t="s">
        <v>197</v>
      </c>
      <c r="F197" s="18">
        <v>1</v>
      </c>
      <c r="G197" s="7" t="s">
        <v>71</v>
      </c>
      <c r="H197" s="8">
        <v>1</v>
      </c>
      <c r="I197" s="11">
        <v>0</v>
      </c>
      <c r="J197" s="30">
        <v>0</v>
      </c>
      <c r="K197" s="9"/>
      <c r="L197" s="9" t="s">
        <v>40</v>
      </c>
    </row>
    <row r="198" spans="1:12">
      <c r="A198" s="9">
        <v>216</v>
      </c>
      <c r="B198" s="14" t="s">
        <v>78</v>
      </c>
      <c r="C198" s="31" t="s">
        <v>22</v>
      </c>
      <c r="D198" s="32" t="s">
        <v>187</v>
      </c>
      <c r="E198" s="33" t="s">
        <v>197</v>
      </c>
      <c r="F198" s="18">
        <v>1</v>
      </c>
      <c r="G198" s="7" t="s">
        <v>71</v>
      </c>
      <c r="H198" s="8">
        <v>1</v>
      </c>
      <c r="I198" s="11">
        <v>0</v>
      </c>
      <c r="J198" s="30">
        <v>0</v>
      </c>
      <c r="K198" s="9"/>
      <c r="L198" s="9" t="s">
        <v>40</v>
      </c>
    </row>
    <row r="199" spans="1:12">
      <c r="A199" s="9">
        <v>217</v>
      </c>
      <c r="B199" s="14" t="s">
        <v>78</v>
      </c>
      <c r="C199" s="31" t="s">
        <v>22</v>
      </c>
      <c r="D199" s="32" t="s">
        <v>189</v>
      </c>
      <c r="E199" s="33" t="s">
        <v>197</v>
      </c>
      <c r="F199" s="18">
        <v>1</v>
      </c>
      <c r="G199" s="7" t="s">
        <v>71</v>
      </c>
      <c r="H199" s="8">
        <v>2</v>
      </c>
      <c r="I199" s="11">
        <v>0</v>
      </c>
      <c r="J199" s="30">
        <v>0</v>
      </c>
      <c r="K199" s="9"/>
      <c r="L199" s="9" t="s">
        <v>40</v>
      </c>
    </row>
    <row r="200" spans="1:12">
      <c r="A200" s="9">
        <v>218</v>
      </c>
      <c r="B200" s="14" t="s">
        <v>78</v>
      </c>
      <c r="C200" s="31" t="s">
        <v>22</v>
      </c>
      <c r="D200" s="32" t="s">
        <v>190</v>
      </c>
      <c r="E200" s="33" t="s">
        <v>197</v>
      </c>
      <c r="F200" s="18">
        <v>1</v>
      </c>
      <c r="G200" s="7" t="s">
        <v>71</v>
      </c>
      <c r="H200" s="8">
        <v>1</v>
      </c>
      <c r="I200" s="11">
        <v>0</v>
      </c>
      <c r="J200" s="30">
        <v>0</v>
      </c>
      <c r="K200" s="9"/>
      <c r="L200" s="9" t="s">
        <v>40</v>
      </c>
    </row>
    <row r="201" spans="1:12">
      <c r="A201" s="9">
        <v>219</v>
      </c>
      <c r="B201" s="14" t="s">
        <v>78</v>
      </c>
      <c r="C201" s="31" t="s">
        <v>22</v>
      </c>
      <c r="D201" s="32" t="s">
        <v>191</v>
      </c>
      <c r="E201" s="33" t="s">
        <v>197</v>
      </c>
      <c r="F201" s="18">
        <v>1</v>
      </c>
      <c r="G201" s="7" t="s">
        <v>71</v>
      </c>
      <c r="H201" s="8">
        <v>2</v>
      </c>
      <c r="I201" s="11">
        <v>0</v>
      </c>
      <c r="J201" s="30">
        <v>0</v>
      </c>
      <c r="K201" s="9"/>
      <c r="L201" s="9" t="s">
        <v>40</v>
      </c>
    </row>
    <row r="202" spans="1:12">
      <c r="A202" s="9">
        <v>220</v>
      </c>
      <c r="B202" s="14" t="s">
        <v>78</v>
      </c>
      <c r="C202" s="31" t="s">
        <v>22</v>
      </c>
      <c r="D202" s="32" t="s">
        <v>192</v>
      </c>
      <c r="E202" s="33" t="s">
        <v>197</v>
      </c>
      <c r="F202" s="18">
        <v>1</v>
      </c>
      <c r="G202" s="7" t="s">
        <v>71</v>
      </c>
      <c r="H202" s="8">
        <v>2</v>
      </c>
      <c r="I202" s="11">
        <v>0</v>
      </c>
      <c r="J202" s="30">
        <v>0</v>
      </c>
      <c r="K202" s="9"/>
      <c r="L202" s="9" t="s">
        <v>40</v>
      </c>
    </row>
    <row r="203" spans="1:12">
      <c r="A203" s="9">
        <v>221</v>
      </c>
      <c r="B203" s="14" t="s">
        <v>78</v>
      </c>
      <c r="C203" s="31" t="s">
        <v>22</v>
      </c>
      <c r="D203" s="32" t="s">
        <v>193</v>
      </c>
      <c r="E203" s="33" t="s">
        <v>197</v>
      </c>
      <c r="F203" s="18">
        <v>1</v>
      </c>
      <c r="G203" s="7" t="s">
        <v>71</v>
      </c>
      <c r="H203" s="8">
        <v>1</v>
      </c>
      <c r="I203" s="11">
        <v>0</v>
      </c>
      <c r="J203" s="30">
        <v>0</v>
      </c>
      <c r="K203" s="9"/>
      <c r="L203" s="9" t="s">
        <v>40</v>
      </c>
    </row>
    <row r="204" spans="1:12">
      <c r="A204" s="9">
        <v>222</v>
      </c>
      <c r="B204" s="14" t="s">
        <v>78</v>
      </c>
      <c r="C204" s="31" t="s">
        <v>22</v>
      </c>
      <c r="D204" s="32" t="s">
        <v>194</v>
      </c>
      <c r="E204" s="33" t="s">
        <v>197</v>
      </c>
      <c r="F204" s="18">
        <v>1</v>
      </c>
      <c r="G204" s="7" t="s">
        <v>71</v>
      </c>
      <c r="H204" s="8">
        <v>1</v>
      </c>
      <c r="I204" s="11">
        <v>0</v>
      </c>
      <c r="J204" s="30">
        <v>0</v>
      </c>
      <c r="K204" s="9"/>
      <c r="L204" s="9" t="s">
        <v>40</v>
      </c>
    </row>
    <row r="205" spans="1:12">
      <c r="A205" s="9">
        <v>223</v>
      </c>
      <c r="B205" s="14" t="s">
        <v>78</v>
      </c>
      <c r="C205" s="31" t="s">
        <v>22</v>
      </c>
      <c r="D205" s="32" t="s">
        <v>195</v>
      </c>
      <c r="E205" s="33" t="s">
        <v>197</v>
      </c>
      <c r="F205" s="18">
        <v>1</v>
      </c>
      <c r="G205" s="7" t="s">
        <v>71</v>
      </c>
      <c r="H205" s="8">
        <v>2</v>
      </c>
      <c r="I205" s="11">
        <v>0</v>
      </c>
      <c r="J205" s="30">
        <v>0</v>
      </c>
      <c r="K205" s="9"/>
      <c r="L205" s="9" t="s">
        <v>40</v>
      </c>
    </row>
    <row r="206" spans="1:12">
      <c r="H206" s="26">
        <f>SUM(H148:H205)</f>
        <v>108</v>
      </c>
    </row>
  </sheetData>
  <phoneticPr fontId="3"/>
  <dataValidations count="1">
    <dataValidation allowBlank="1" showInputMessage="1" showErrorMessage="1" sqref="G21 D19 C19:C22 C17:D18 C3:C16 D3:D11 G3:G19 C127:D147 G127:G147 G23:G126 C23:D126 C148:D205 G148:G205" xr:uid="{36996376-08D3-465B-A708-B9DC43575606}"/>
  </dataValidations>
  <pageMargins left="0.70866141732283472" right="0.70866141732283472" top="0.74803149606299213" bottom="0.74803149606299213" header="0.31496062992125984" footer="0.31496062992125984"/>
  <pageSetup paperSize="8" scale="76" fitToHeight="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2CB9-7146-4254-B1DE-738E3DAA11AC}">
  <dimension ref="A1:D8"/>
  <sheetViews>
    <sheetView workbookViewId="0">
      <selection activeCell="D18" sqref="D18"/>
    </sheetView>
  </sheetViews>
  <sheetFormatPr defaultRowHeight="17.649999999999999"/>
  <cols>
    <col min="1" max="1" width="25.9375" bestFit="1" customWidth="1"/>
    <col min="2" max="2" width="13.5625" customWidth="1"/>
    <col min="3" max="3" width="14.1875" customWidth="1"/>
    <col min="4" max="4" width="19.625" customWidth="1"/>
  </cols>
  <sheetData>
    <row r="1" spans="1:4">
      <c r="A1" t="s">
        <v>324</v>
      </c>
    </row>
    <row r="2" spans="1:4">
      <c r="A2" s="1"/>
      <c r="B2" s="1" t="s">
        <v>325</v>
      </c>
      <c r="C2" s="1" t="s">
        <v>326</v>
      </c>
    </row>
    <row r="3" spans="1:4">
      <c r="A3" s="1" t="s">
        <v>327</v>
      </c>
      <c r="B3" s="1">
        <v>6</v>
      </c>
      <c r="C3" s="59">
        <v>27</v>
      </c>
      <c r="D3">
        <v>27</v>
      </c>
    </row>
    <row r="4" spans="1:4">
      <c r="A4" s="1" t="s">
        <v>328</v>
      </c>
      <c r="B4" s="1">
        <v>186</v>
      </c>
      <c r="C4" s="59">
        <v>60</v>
      </c>
      <c r="D4">
        <v>60</v>
      </c>
    </row>
    <row r="5" spans="1:4">
      <c r="A5" s="1" t="s">
        <v>329</v>
      </c>
      <c r="B5" s="1">
        <v>48</v>
      </c>
      <c r="C5" s="59">
        <v>158</v>
      </c>
      <c r="D5">
        <v>157</v>
      </c>
    </row>
    <row r="6" spans="1:4">
      <c r="A6" s="1" t="s">
        <v>330</v>
      </c>
      <c r="B6" s="1">
        <v>44</v>
      </c>
      <c r="C6" s="59">
        <v>44</v>
      </c>
      <c r="D6">
        <v>41</v>
      </c>
    </row>
    <row r="7" spans="1:4">
      <c r="A7" s="1" t="s">
        <v>331</v>
      </c>
      <c r="B7" s="1">
        <v>29</v>
      </c>
      <c r="C7" s="59">
        <v>37</v>
      </c>
      <c r="D7">
        <v>42</v>
      </c>
    </row>
    <row r="8" spans="1:4">
      <c r="A8" s="1" t="s">
        <v>18</v>
      </c>
      <c r="B8" s="1">
        <f>SUM(B3:B7)</f>
        <v>313</v>
      </c>
      <c r="C8" s="1">
        <f>SUM(C3:C7)</f>
        <v>326</v>
      </c>
      <c r="D8" s="1">
        <f>SUM(D3:D7)</f>
        <v>327</v>
      </c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22C3-ABE4-4B56-A7DF-1A8386A544AD}">
  <sheetPr>
    <pageSetUpPr fitToPage="1"/>
  </sheetPr>
  <dimension ref="A1:L125"/>
  <sheetViews>
    <sheetView workbookViewId="0">
      <selection activeCell="L12" sqref="L12"/>
    </sheetView>
  </sheetViews>
  <sheetFormatPr defaultRowHeight="17.649999999999999"/>
  <cols>
    <col min="1" max="1" width="4.4375" style="10" customWidth="1"/>
    <col min="2" max="2" width="8.25" style="10" bestFit="1" customWidth="1"/>
    <col min="3" max="3" width="4.5" style="10" customWidth="1"/>
    <col min="4" max="4" width="23" style="10" bestFit="1" customWidth="1"/>
    <col min="5" max="5" width="21.375" style="10" bestFit="1" customWidth="1"/>
    <col min="6" max="6" width="4.8125" style="10" bestFit="1" customWidth="1"/>
    <col min="7" max="7" width="23.9375" style="10" customWidth="1"/>
    <col min="8" max="8" width="5.4375" style="10" bestFit="1" customWidth="1"/>
    <col min="9" max="9" width="12.9375" style="10" bestFit="1" customWidth="1"/>
    <col min="10" max="10" width="15.4375" style="10" bestFit="1" customWidth="1"/>
    <col min="11" max="11" width="22.4375" style="10" customWidth="1"/>
    <col min="12" max="12" width="11.8125" style="10" bestFit="1" customWidth="1"/>
  </cols>
  <sheetData>
    <row r="1" spans="1:12" ht="22.9">
      <c r="A1" s="25" t="s">
        <v>21</v>
      </c>
    </row>
    <row r="2" spans="1:12">
      <c r="A2" s="9" t="s">
        <v>0</v>
      </c>
      <c r="B2" s="9" t="s">
        <v>11</v>
      </c>
      <c r="C2" s="9" t="s">
        <v>1</v>
      </c>
      <c r="D2" s="9" t="s">
        <v>10</v>
      </c>
      <c r="E2" s="9" t="s">
        <v>2</v>
      </c>
      <c r="F2" s="9" t="s">
        <v>3</v>
      </c>
      <c r="G2" s="9" t="s">
        <v>6</v>
      </c>
      <c r="H2" s="9" t="s">
        <v>4</v>
      </c>
      <c r="I2" s="9" t="s">
        <v>8</v>
      </c>
      <c r="J2" s="9" t="s">
        <v>5</v>
      </c>
      <c r="K2" s="9" t="s">
        <v>9</v>
      </c>
      <c r="L2" s="9" t="s">
        <v>7</v>
      </c>
    </row>
    <row r="3" spans="1:12">
      <c r="A3" s="9">
        <v>226</v>
      </c>
      <c r="B3" s="14" t="s">
        <v>229</v>
      </c>
      <c r="C3" s="31" t="s">
        <v>245</v>
      </c>
      <c r="D3" s="32" t="s">
        <v>246</v>
      </c>
      <c r="E3" s="33" t="s">
        <v>295</v>
      </c>
      <c r="F3" s="18">
        <v>2</v>
      </c>
      <c r="G3" s="7" t="s">
        <v>70</v>
      </c>
      <c r="H3" s="8">
        <v>154</v>
      </c>
      <c r="I3" s="11">
        <v>3696</v>
      </c>
      <c r="J3" s="30">
        <v>184</v>
      </c>
      <c r="K3" s="9"/>
      <c r="L3" s="9" t="s">
        <v>40</v>
      </c>
    </row>
    <row r="4" spans="1:12" s="2" customFormat="1">
      <c r="A4" s="9">
        <v>227</v>
      </c>
      <c r="B4" s="14" t="s">
        <v>230</v>
      </c>
      <c r="C4" s="31" t="s">
        <v>245</v>
      </c>
      <c r="D4" s="32" t="s">
        <v>246</v>
      </c>
      <c r="E4" s="33" t="s">
        <v>296</v>
      </c>
      <c r="F4" s="18">
        <v>1</v>
      </c>
      <c r="G4" s="7" t="s">
        <v>285</v>
      </c>
      <c r="H4" s="8">
        <v>40</v>
      </c>
      <c r="I4" s="11">
        <v>3696</v>
      </c>
      <c r="J4" s="30">
        <v>260</v>
      </c>
      <c r="K4" s="9"/>
      <c r="L4" s="9" t="s">
        <v>40</v>
      </c>
    </row>
    <row r="5" spans="1:12">
      <c r="A5" s="9">
        <v>228</v>
      </c>
      <c r="B5" s="14" t="s">
        <v>231</v>
      </c>
      <c r="C5" s="31" t="s">
        <v>245</v>
      </c>
      <c r="D5" s="32" t="s">
        <v>246</v>
      </c>
      <c r="E5" s="33" t="s">
        <v>297</v>
      </c>
      <c r="F5" s="18">
        <v>1</v>
      </c>
      <c r="G5" s="7" t="s">
        <v>286</v>
      </c>
      <c r="H5" s="8">
        <v>30</v>
      </c>
      <c r="I5" s="11">
        <v>3696</v>
      </c>
      <c r="J5" s="30">
        <v>12</v>
      </c>
      <c r="K5" s="9"/>
      <c r="L5" s="9" t="s">
        <v>40</v>
      </c>
    </row>
    <row r="6" spans="1:12">
      <c r="A6" s="9">
        <v>229</v>
      </c>
      <c r="B6" s="14" t="s">
        <v>76</v>
      </c>
      <c r="C6" s="31" t="s">
        <v>245</v>
      </c>
      <c r="D6" s="32" t="s">
        <v>247</v>
      </c>
      <c r="E6" s="33" t="s">
        <v>37</v>
      </c>
      <c r="F6" s="18">
        <v>1</v>
      </c>
      <c r="G6" s="7" t="s">
        <v>217</v>
      </c>
      <c r="H6" s="8">
        <v>10</v>
      </c>
      <c r="I6" s="11">
        <v>3696</v>
      </c>
      <c r="J6" s="30">
        <v>38</v>
      </c>
      <c r="K6" s="9"/>
      <c r="L6" s="9" t="s">
        <v>40</v>
      </c>
    </row>
    <row r="7" spans="1:12">
      <c r="A7" s="9">
        <v>230</v>
      </c>
      <c r="B7" s="14" t="s">
        <v>91</v>
      </c>
      <c r="C7" s="31" t="s">
        <v>245</v>
      </c>
      <c r="D7" s="32" t="s">
        <v>248</v>
      </c>
      <c r="E7" s="33" t="s">
        <v>198</v>
      </c>
      <c r="F7" s="18">
        <v>2</v>
      </c>
      <c r="G7" s="7" t="s">
        <v>219</v>
      </c>
      <c r="H7" s="8">
        <v>36</v>
      </c>
      <c r="I7" s="11">
        <v>308</v>
      </c>
      <c r="J7" s="30">
        <v>74</v>
      </c>
      <c r="K7" s="9"/>
      <c r="L7" s="9" t="s">
        <v>40</v>
      </c>
    </row>
    <row r="8" spans="1:12">
      <c r="A8" s="9">
        <v>231</v>
      </c>
      <c r="B8" s="14" t="s">
        <v>27</v>
      </c>
      <c r="C8" s="31" t="s">
        <v>245</v>
      </c>
      <c r="D8" s="32" t="s">
        <v>249</v>
      </c>
      <c r="E8" s="33" t="s">
        <v>38</v>
      </c>
      <c r="F8" s="18">
        <v>1</v>
      </c>
      <c r="G8" s="7" t="s">
        <v>35</v>
      </c>
      <c r="H8" s="8">
        <v>2</v>
      </c>
      <c r="I8" s="11">
        <v>3696</v>
      </c>
      <c r="J8" s="30">
        <v>22</v>
      </c>
      <c r="K8" s="9"/>
      <c r="L8" s="9" t="s">
        <v>40</v>
      </c>
    </row>
    <row r="9" spans="1:12">
      <c r="A9" s="9">
        <v>232</v>
      </c>
      <c r="B9" s="14" t="s">
        <v>79</v>
      </c>
      <c r="C9" s="31" t="s">
        <v>245</v>
      </c>
      <c r="D9" s="32" t="s">
        <v>250</v>
      </c>
      <c r="E9" s="33" t="s">
        <v>198</v>
      </c>
      <c r="F9" s="18">
        <v>2</v>
      </c>
      <c r="G9" s="7" t="s">
        <v>219</v>
      </c>
      <c r="H9" s="8">
        <v>6</v>
      </c>
      <c r="I9" s="11">
        <v>3696</v>
      </c>
      <c r="J9" s="30">
        <v>74</v>
      </c>
      <c r="K9" s="9"/>
      <c r="L9" s="9" t="s">
        <v>40</v>
      </c>
    </row>
    <row r="10" spans="1:12">
      <c r="A10" s="9">
        <v>233</v>
      </c>
      <c r="B10" s="14" t="s">
        <v>85</v>
      </c>
      <c r="C10" s="31" t="s">
        <v>245</v>
      </c>
      <c r="D10" s="32" t="s">
        <v>251</v>
      </c>
      <c r="E10" s="33" t="s">
        <v>200</v>
      </c>
      <c r="F10" s="18">
        <v>1</v>
      </c>
      <c r="G10" s="7" t="s">
        <v>222</v>
      </c>
      <c r="H10" s="8">
        <v>21</v>
      </c>
      <c r="I10" s="11">
        <v>3696</v>
      </c>
      <c r="J10" s="30">
        <v>48</v>
      </c>
      <c r="K10" s="9"/>
      <c r="L10" s="9" t="s">
        <v>40</v>
      </c>
    </row>
    <row r="11" spans="1:12">
      <c r="A11" s="9">
        <v>234</v>
      </c>
      <c r="B11" s="14" t="s">
        <v>85</v>
      </c>
      <c r="C11" s="31" t="s">
        <v>245</v>
      </c>
      <c r="D11" s="32" t="s">
        <v>252</v>
      </c>
      <c r="E11" s="33" t="s">
        <v>200</v>
      </c>
      <c r="F11" s="18">
        <v>1</v>
      </c>
      <c r="G11" s="7" t="s">
        <v>222</v>
      </c>
      <c r="H11" s="8">
        <v>55</v>
      </c>
      <c r="I11" s="11">
        <v>308</v>
      </c>
      <c r="J11" s="30">
        <v>48</v>
      </c>
      <c r="K11" s="9"/>
      <c r="L11" s="9" t="s">
        <v>40</v>
      </c>
    </row>
    <row r="12" spans="1:12">
      <c r="A12" s="9">
        <v>235</v>
      </c>
      <c r="B12" s="14"/>
      <c r="C12" s="31" t="s">
        <v>245</v>
      </c>
      <c r="D12" s="32" t="s">
        <v>252</v>
      </c>
      <c r="E12" s="33" t="s">
        <v>298</v>
      </c>
      <c r="F12" s="18">
        <v>1</v>
      </c>
      <c r="G12" s="7" t="s">
        <v>287</v>
      </c>
      <c r="H12" s="48">
        <v>252</v>
      </c>
      <c r="I12" s="11">
        <v>308</v>
      </c>
      <c r="J12" s="30">
        <v>48</v>
      </c>
      <c r="K12" s="9"/>
      <c r="L12" s="9" t="s">
        <v>40</v>
      </c>
    </row>
    <row r="13" spans="1:12">
      <c r="A13" s="9">
        <v>236</v>
      </c>
      <c r="B13" s="14"/>
      <c r="C13" s="31" t="s">
        <v>245</v>
      </c>
      <c r="D13" s="32" t="s">
        <v>252</v>
      </c>
      <c r="E13" s="33" t="s">
        <v>298</v>
      </c>
      <c r="F13" s="18">
        <v>1</v>
      </c>
      <c r="G13" s="7" t="s">
        <v>288</v>
      </c>
      <c r="H13" s="48">
        <v>4</v>
      </c>
      <c r="I13" s="11">
        <v>308</v>
      </c>
      <c r="J13" s="30">
        <v>48</v>
      </c>
      <c r="K13" s="9"/>
      <c r="L13" s="9" t="s">
        <v>40</v>
      </c>
    </row>
    <row r="14" spans="1:12">
      <c r="A14" s="9">
        <v>237</v>
      </c>
      <c r="B14" s="14" t="s">
        <v>85</v>
      </c>
      <c r="C14" s="31" t="s">
        <v>245</v>
      </c>
      <c r="D14" s="32" t="s">
        <v>253</v>
      </c>
      <c r="E14" s="33" t="s">
        <v>200</v>
      </c>
      <c r="F14" s="18">
        <v>1</v>
      </c>
      <c r="G14" s="7" t="s">
        <v>222</v>
      </c>
      <c r="H14" s="8">
        <v>1</v>
      </c>
      <c r="I14" s="11">
        <v>3696</v>
      </c>
      <c r="J14" s="30">
        <v>48</v>
      </c>
      <c r="K14" s="9"/>
      <c r="L14" s="9" t="s">
        <v>40</v>
      </c>
    </row>
    <row r="15" spans="1:12">
      <c r="A15" s="9">
        <v>238</v>
      </c>
      <c r="B15" s="14" t="s">
        <v>233</v>
      </c>
      <c r="C15" s="31" t="s">
        <v>245</v>
      </c>
      <c r="D15" s="32" t="s">
        <v>254</v>
      </c>
      <c r="E15" s="33" t="s">
        <v>37</v>
      </c>
      <c r="F15" s="18">
        <v>1</v>
      </c>
      <c r="G15" s="7" t="s">
        <v>289</v>
      </c>
      <c r="H15" s="8">
        <v>9</v>
      </c>
      <c r="I15" s="11">
        <v>3696</v>
      </c>
      <c r="J15" s="30">
        <v>48</v>
      </c>
      <c r="K15" s="9"/>
      <c r="L15" s="9" t="s">
        <v>40</v>
      </c>
    </row>
    <row r="16" spans="1:12" s="2" customFormat="1">
      <c r="A16" s="9">
        <v>239</v>
      </c>
      <c r="B16" s="14" t="s">
        <v>76</v>
      </c>
      <c r="C16" s="31" t="s">
        <v>245</v>
      </c>
      <c r="D16" s="32" t="s">
        <v>136</v>
      </c>
      <c r="E16" s="33" t="s">
        <v>37</v>
      </c>
      <c r="F16" s="18">
        <v>1</v>
      </c>
      <c r="G16" s="7" t="s">
        <v>217</v>
      </c>
      <c r="H16" s="8">
        <v>1</v>
      </c>
      <c r="I16" s="11">
        <v>308</v>
      </c>
      <c r="J16" s="30">
        <v>38</v>
      </c>
      <c r="K16" s="9"/>
      <c r="L16" s="9" t="s">
        <v>40</v>
      </c>
    </row>
    <row r="17" spans="1:12">
      <c r="A17" s="9">
        <v>240</v>
      </c>
      <c r="B17" s="14" t="s">
        <v>76</v>
      </c>
      <c r="C17" s="31" t="s">
        <v>245</v>
      </c>
      <c r="D17" s="32" t="s">
        <v>152</v>
      </c>
      <c r="E17" s="33" t="s">
        <v>37</v>
      </c>
      <c r="F17" s="18">
        <v>1</v>
      </c>
      <c r="G17" s="7" t="s">
        <v>217</v>
      </c>
      <c r="H17" s="8">
        <v>1</v>
      </c>
      <c r="I17" s="11">
        <v>308</v>
      </c>
      <c r="J17" s="30">
        <v>38</v>
      </c>
      <c r="K17" s="9"/>
      <c r="L17" s="9" t="s">
        <v>40</v>
      </c>
    </row>
    <row r="18" spans="1:12" s="2" customFormat="1">
      <c r="A18" s="9">
        <v>241</v>
      </c>
      <c r="B18" s="14" t="s">
        <v>86</v>
      </c>
      <c r="C18" s="31" t="s">
        <v>245</v>
      </c>
      <c r="D18" s="32" t="s">
        <v>255</v>
      </c>
      <c r="E18" s="33" t="s">
        <v>37</v>
      </c>
      <c r="F18" s="18">
        <v>1</v>
      </c>
      <c r="G18" s="7" t="s">
        <v>36</v>
      </c>
      <c r="H18" s="8">
        <v>1</v>
      </c>
      <c r="I18" s="11">
        <v>308</v>
      </c>
      <c r="J18" s="30">
        <v>48</v>
      </c>
      <c r="K18" s="9"/>
      <c r="L18" s="9" t="s">
        <v>40</v>
      </c>
    </row>
    <row r="19" spans="1:12">
      <c r="A19" s="9">
        <v>242</v>
      </c>
      <c r="B19" s="14" t="s">
        <v>87</v>
      </c>
      <c r="C19" s="31" t="s">
        <v>245</v>
      </c>
      <c r="D19" s="32" t="s">
        <v>256</v>
      </c>
      <c r="E19" s="33" t="s">
        <v>203</v>
      </c>
      <c r="F19" s="18">
        <v>1</v>
      </c>
      <c r="G19" s="7" t="s">
        <v>219</v>
      </c>
      <c r="H19" s="8">
        <v>20</v>
      </c>
      <c r="I19" s="11">
        <v>3696</v>
      </c>
      <c r="J19" s="30">
        <v>35</v>
      </c>
      <c r="K19" s="9"/>
      <c r="L19" s="9" t="s">
        <v>40</v>
      </c>
    </row>
    <row r="20" spans="1:12" s="2" customFormat="1">
      <c r="A20" s="9">
        <v>243</v>
      </c>
      <c r="B20" s="14" t="s">
        <v>80</v>
      </c>
      <c r="C20" s="31" t="s">
        <v>245</v>
      </c>
      <c r="D20" s="32" t="s">
        <v>257</v>
      </c>
      <c r="E20" s="33" t="s">
        <v>37</v>
      </c>
      <c r="F20" s="18">
        <v>2</v>
      </c>
      <c r="G20" s="7" t="s">
        <v>220</v>
      </c>
      <c r="H20" s="8">
        <v>6</v>
      </c>
      <c r="I20" s="11">
        <v>3696</v>
      </c>
      <c r="J20" s="30">
        <v>91</v>
      </c>
      <c r="K20" s="9"/>
      <c r="L20" s="9" t="s">
        <v>40</v>
      </c>
    </row>
    <row r="21" spans="1:12" s="2" customFormat="1">
      <c r="A21" s="9">
        <v>244</v>
      </c>
      <c r="B21" s="14" t="s">
        <v>80</v>
      </c>
      <c r="C21" s="31" t="s">
        <v>245</v>
      </c>
      <c r="D21" s="32" t="s">
        <v>258</v>
      </c>
      <c r="E21" s="33" t="s">
        <v>37</v>
      </c>
      <c r="F21" s="18">
        <v>0</v>
      </c>
      <c r="G21" s="7" t="s">
        <v>220</v>
      </c>
      <c r="H21" s="8">
        <v>12</v>
      </c>
      <c r="I21" s="11">
        <v>3696</v>
      </c>
      <c r="J21" s="30">
        <v>0</v>
      </c>
      <c r="K21" s="9"/>
      <c r="L21" s="9" t="s">
        <v>40</v>
      </c>
    </row>
    <row r="22" spans="1:12" s="2" customFormat="1">
      <c r="A22" s="9">
        <v>245</v>
      </c>
      <c r="B22" s="14" t="s">
        <v>236</v>
      </c>
      <c r="C22" s="31" t="s">
        <v>245</v>
      </c>
      <c r="D22" s="32" t="s">
        <v>258</v>
      </c>
      <c r="E22" s="33" t="s">
        <v>37</v>
      </c>
      <c r="F22" s="18">
        <v>1</v>
      </c>
      <c r="G22" s="7" t="s">
        <v>290</v>
      </c>
      <c r="H22" s="8">
        <v>3</v>
      </c>
      <c r="I22" s="11">
        <v>3696</v>
      </c>
      <c r="J22" s="30">
        <v>48</v>
      </c>
      <c r="K22" s="9"/>
      <c r="L22" s="9" t="s">
        <v>40</v>
      </c>
    </row>
    <row r="23" spans="1:12" s="2" customFormat="1">
      <c r="A23" s="9">
        <v>246</v>
      </c>
      <c r="B23" s="14" t="s">
        <v>80</v>
      </c>
      <c r="C23" s="31" t="s">
        <v>245</v>
      </c>
      <c r="D23" s="32" t="s">
        <v>259</v>
      </c>
      <c r="E23" s="33" t="s">
        <v>37</v>
      </c>
      <c r="F23" s="18">
        <v>2</v>
      </c>
      <c r="G23" s="7" t="s">
        <v>220</v>
      </c>
      <c r="H23" s="8">
        <v>4</v>
      </c>
      <c r="I23" s="11">
        <v>3696</v>
      </c>
      <c r="J23" s="30">
        <v>91</v>
      </c>
      <c r="K23" s="9"/>
      <c r="L23" s="9" t="s">
        <v>40</v>
      </c>
    </row>
    <row r="24" spans="1:12" s="2" customFormat="1">
      <c r="A24" s="9">
        <v>247</v>
      </c>
      <c r="B24" s="14" t="s">
        <v>110</v>
      </c>
      <c r="C24" s="31" t="s">
        <v>245</v>
      </c>
      <c r="D24" s="32" t="s">
        <v>187</v>
      </c>
      <c r="E24" s="33" t="s">
        <v>54</v>
      </c>
      <c r="F24" s="18">
        <v>1</v>
      </c>
      <c r="G24" s="7" t="s">
        <v>35</v>
      </c>
      <c r="H24" s="8">
        <v>2</v>
      </c>
      <c r="I24" s="11">
        <v>3696</v>
      </c>
      <c r="J24" s="30">
        <v>32</v>
      </c>
      <c r="K24" s="9"/>
      <c r="L24" s="9" t="s">
        <v>40</v>
      </c>
    </row>
    <row r="25" spans="1:12" s="2" customFormat="1">
      <c r="A25" s="9">
        <v>248</v>
      </c>
      <c r="B25" s="14" t="s">
        <v>102</v>
      </c>
      <c r="C25" s="31" t="s">
        <v>245</v>
      </c>
      <c r="D25" s="32" t="s">
        <v>187</v>
      </c>
      <c r="E25" s="33" t="s">
        <v>198</v>
      </c>
      <c r="F25" s="18">
        <v>1</v>
      </c>
      <c r="G25" s="7" t="s">
        <v>219</v>
      </c>
      <c r="H25" s="8">
        <v>2</v>
      </c>
      <c r="I25" s="11">
        <v>3696</v>
      </c>
      <c r="J25" s="30">
        <v>44</v>
      </c>
      <c r="K25" s="9"/>
      <c r="L25" s="9" t="s">
        <v>40</v>
      </c>
    </row>
    <row r="26" spans="1:12" s="2" customFormat="1">
      <c r="A26" s="9">
        <v>249</v>
      </c>
      <c r="B26" s="14" t="s">
        <v>86</v>
      </c>
      <c r="C26" s="31" t="s">
        <v>245</v>
      </c>
      <c r="D26" s="32" t="s">
        <v>260</v>
      </c>
      <c r="E26" s="33" t="s">
        <v>37</v>
      </c>
      <c r="F26" s="18">
        <v>1</v>
      </c>
      <c r="G26" s="7" t="s">
        <v>36</v>
      </c>
      <c r="H26" s="8">
        <v>1</v>
      </c>
      <c r="I26" s="11">
        <v>308</v>
      </c>
      <c r="J26" s="30">
        <v>48</v>
      </c>
      <c r="K26" s="9"/>
      <c r="L26" s="9" t="s">
        <v>40</v>
      </c>
    </row>
    <row r="27" spans="1:12" s="2" customFormat="1">
      <c r="A27" s="9">
        <v>250</v>
      </c>
      <c r="B27" s="14" t="s">
        <v>85</v>
      </c>
      <c r="C27" s="31" t="s">
        <v>245</v>
      </c>
      <c r="D27" s="32" t="s">
        <v>261</v>
      </c>
      <c r="E27" s="33" t="s">
        <v>200</v>
      </c>
      <c r="F27" s="18">
        <v>1</v>
      </c>
      <c r="G27" s="7" t="s">
        <v>222</v>
      </c>
      <c r="H27" s="8">
        <v>1</v>
      </c>
      <c r="I27" s="11">
        <v>3696</v>
      </c>
      <c r="J27" s="30">
        <v>48</v>
      </c>
      <c r="K27" s="40"/>
      <c r="L27" s="9" t="s">
        <v>40</v>
      </c>
    </row>
    <row r="28" spans="1:12" s="2" customFormat="1">
      <c r="A28" s="9">
        <v>251</v>
      </c>
      <c r="B28" s="14" t="s">
        <v>96</v>
      </c>
      <c r="C28" s="31" t="s">
        <v>245</v>
      </c>
      <c r="D28" s="32" t="s">
        <v>261</v>
      </c>
      <c r="E28" s="33" t="s">
        <v>74</v>
      </c>
      <c r="F28" s="18">
        <v>1</v>
      </c>
      <c r="G28" s="7" t="s">
        <v>35</v>
      </c>
      <c r="H28" s="8">
        <v>1</v>
      </c>
      <c r="I28" s="11">
        <v>3696</v>
      </c>
      <c r="J28" s="30">
        <v>36</v>
      </c>
      <c r="K28" s="9"/>
      <c r="L28" s="9" t="s">
        <v>40</v>
      </c>
    </row>
    <row r="29" spans="1:12" s="2" customFormat="1">
      <c r="A29" s="9">
        <v>252</v>
      </c>
      <c r="B29" s="14" t="s">
        <v>87</v>
      </c>
      <c r="C29" s="31" t="s">
        <v>245</v>
      </c>
      <c r="D29" s="32" t="s">
        <v>262</v>
      </c>
      <c r="E29" s="33" t="s">
        <v>203</v>
      </c>
      <c r="F29" s="18">
        <v>1</v>
      </c>
      <c r="G29" s="7" t="s">
        <v>219</v>
      </c>
      <c r="H29" s="8">
        <v>1</v>
      </c>
      <c r="I29" s="11">
        <v>3696</v>
      </c>
      <c r="J29" s="30">
        <v>35</v>
      </c>
      <c r="K29" s="9"/>
      <c r="L29" s="9" t="s">
        <v>40</v>
      </c>
    </row>
    <row r="30" spans="1:12" s="2" customFormat="1">
      <c r="A30" s="9">
        <v>253</v>
      </c>
      <c r="B30" s="14" t="s">
        <v>89</v>
      </c>
      <c r="C30" s="31" t="s">
        <v>245</v>
      </c>
      <c r="D30" s="32" t="s">
        <v>262</v>
      </c>
      <c r="E30" s="33" t="s">
        <v>205</v>
      </c>
      <c r="F30" s="18">
        <v>1</v>
      </c>
      <c r="G30" s="7" t="s">
        <v>219</v>
      </c>
      <c r="H30" s="8">
        <v>2</v>
      </c>
      <c r="I30" s="11">
        <v>3696</v>
      </c>
      <c r="J30" s="30">
        <v>17</v>
      </c>
      <c r="K30" s="9"/>
      <c r="L30" s="9" t="s">
        <v>40</v>
      </c>
    </row>
    <row r="31" spans="1:12" s="2" customFormat="1">
      <c r="A31" s="9">
        <v>254</v>
      </c>
      <c r="B31" s="14" t="s">
        <v>90</v>
      </c>
      <c r="C31" s="31" t="s">
        <v>245</v>
      </c>
      <c r="D31" s="32" t="s">
        <v>262</v>
      </c>
      <c r="E31" s="33" t="s">
        <v>37</v>
      </c>
      <c r="F31" s="18">
        <v>1</v>
      </c>
      <c r="G31" s="7" t="s">
        <v>224</v>
      </c>
      <c r="H31" s="8">
        <v>2</v>
      </c>
      <c r="I31" s="11">
        <v>3696</v>
      </c>
      <c r="J31" s="30">
        <v>48</v>
      </c>
      <c r="K31" s="9"/>
      <c r="L31" s="9" t="s">
        <v>40</v>
      </c>
    </row>
    <row r="32" spans="1:12" s="2" customFormat="1">
      <c r="A32" s="9">
        <v>255</v>
      </c>
      <c r="B32" s="14" t="s">
        <v>87</v>
      </c>
      <c r="C32" s="31" t="s">
        <v>245</v>
      </c>
      <c r="D32" s="32" t="s">
        <v>263</v>
      </c>
      <c r="E32" s="33" t="s">
        <v>203</v>
      </c>
      <c r="F32" s="18">
        <v>1</v>
      </c>
      <c r="G32" s="7" t="s">
        <v>219</v>
      </c>
      <c r="H32" s="8">
        <v>1</v>
      </c>
      <c r="I32" s="11">
        <v>3696</v>
      </c>
      <c r="J32" s="30">
        <v>35</v>
      </c>
      <c r="K32" s="9"/>
      <c r="L32" s="9" t="s">
        <v>40</v>
      </c>
    </row>
    <row r="33" spans="1:12" s="2" customFormat="1">
      <c r="A33" s="9">
        <v>256</v>
      </c>
      <c r="B33" s="14" t="s">
        <v>89</v>
      </c>
      <c r="C33" s="31" t="s">
        <v>245</v>
      </c>
      <c r="D33" s="32" t="s">
        <v>263</v>
      </c>
      <c r="E33" s="33" t="s">
        <v>205</v>
      </c>
      <c r="F33" s="18">
        <v>1</v>
      </c>
      <c r="G33" s="7" t="s">
        <v>219</v>
      </c>
      <c r="H33" s="8">
        <v>2</v>
      </c>
      <c r="I33" s="11">
        <v>3696</v>
      </c>
      <c r="J33" s="30">
        <v>17</v>
      </c>
      <c r="K33" s="9"/>
      <c r="L33" s="9" t="s">
        <v>40</v>
      </c>
    </row>
    <row r="34" spans="1:12" s="2" customFormat="1">
      <c r="A34" s="9">
        <v>257</v>
      </c>
      <c r="B34" s="14" t="s">
        <v>90</v>
      </c>
      <c r="C34" s="31" t="s">
        <v>245</v>
      </c>
      <c r="D34" s="32" t="s">
        <v>263</v>
      </c>
      <c r="E34" s="33" t="s">
        <v>37</v>
      </c>
      <c r="F34" s="18">
        <v>1</v>
      </c>
      <c r="G34" s="7" t="s">
        <v>224</v>
      </c>
      <c r="H34" s="8">
        <v>2</v>
      </c>
      <c r="I34" s="11">
        <v>3696</v>
      </c>
      <c r="J34" s="30">
        <v>48</v>
      </c>
      <c r="K34" s="9"/>
      <c r="L34" s="9" t="s">
        <v>40</v>
      </c>
    </row>
    <row r="35" spans="1:12" s="2" customFormat="1">
      <c r="A35" s="9">
        <v>258</v>
      </c>
      <c r="B35" s="14" t="s">
        <v>85</v>
      </c>
      <c r="C35" s="31" t="s">
        <v>245</v>
      </c>
      <c r="D35" s="32" t="s">
        <v>264</v>
      </c>
      <c r="E35" s="33" t="s">
        <v>200</v>
      </c>
      <c r="F35" s="18">
        <v>1</v>
      </c>
      <c r="G35" s="7" t="s">
        <v>222</v>
      </c>
      <c r="H35" s="8">
        <v>1</v>
      </c>
      <c r="I35" s="11">
        <v>308</v>
      </c>
      <c r="J35" s="30">
        <v>48</v>
      </c>
      <c r="K35" s="9"/>
      <c r="L35" s="9" t="s">
        <v>40</v>
      </c>
    </row>
    <row r="36" spans="1:12" s="2" customFormat="1">
      <c r="A36" s="9">
        <v>259</v>
      </c>
      <c r="B36" s="14" t="s">
        <v>89</v>
      </c>
      <c r="C36" s="31" t="s">
        <v>245</v>
      </c>
      <c r="D36" s="32" t="s">
        <v>265</v>
      </c>
      <c r="E36" s="33" t="s">
        <v>205</v>
      </c>
      <c r="F36" s="18">
        <v>1</v>
      </c>
      <c r="G36" s="7" t="s">
        <v>219</v>
      </c>
      <c r="H36" s="8">
        <v>1</v>
      </c>
      <c r="I36" s="11">
        <v>308</v>
      </c>
      <c r="J36" s="30">
        <v>17</v>
      </c>
      <c r="K36" s="9"/>
      <c r="L36" s="9" t="s">
        <v>40</v>
      </c>
    </row>
    <row r="37" spans="1:12" s="2" customFormat="1">
      <c r="A37" s="9">
        <v>260</v>
      </c>
      <c r="B37" s="14" t="s">
        <v>82</v>
      </c>
      <c r="C37" s="31" t="s">
        <v>245</v>
      </c>
      <c r="D37" s="32" t="s">
        <v>266</v>
      </c>
      <c r="E37" s="33" t="s">
        <v>200</v>
      </c>
      <c r="F37" s="18">
        <v>2</v>
      </c>
      <c r="G37" s="7" t="s">
        <v>222</v>
      </c>
      <c r="H37" s="8">
        <v>4</v>
      </c>
      <c r="I37" s="11">
        <v>3696</v>
      </c>
      <c r="J37" s="30">
        <v>91</v>
      </c>
      <c r="K37" s="9"/>
      <c r="L37" s="9" t="s">
        <v>40</v>
      </c>
    </row>
    <row r="38" spans="1:12" s="2" customFormat="1">
      <c r="A38" s="9">
        <v>261</v>
      </c>
      <c r="B38" s="14" t="s">
        <v>82</v>
      </c>
      <c r="C38" s="31" t="s">
        <v>245</v>
      </c>
      <c r="D38" s="32" t="s">
        <v>267</v>
      </c>
      <c r="E38" s="33" t="s">
        <v>200</v>
      </c>
      <c r="F38" s="18">
        <v>2</v>
      </c>
      <c r="G38" s="7" t="s">
        <v>222</v>
      </c>
      <c r="H38" s="8">
        <v>4</v>
      </c>
      <c r="I38" s="11">
        <v>3696</v>
      </c>
      <c r="J38" s="30">
        <v>91</v>
      </c>
      <c r="K38" s="9"/>
      <c r="L38" s="9" t="s">
        <v>40</v>
      </c>
    </row>
    <row r="39" spans="1:12" s="2" customFormat="1">
      <c r="A39" s="9">
        <v>262</v>
      </c>
      <c r="B39" s="14" t="s">
        <v>82</v>
      </c>
      <c r="C39" s="31" t="s">
        <v>245</v>
      </c>
      <c r="D39" s="32" t="s">
        <v>268</v>
      </c>
      <c r="E39" s="33" t="s">
        <v>200</v>
      </c>
      <c r="F39" s="18">
        <v>2</v>
      </c>
      <c r="G39" s="7" t="s">
        <v>222</v>
      </c>
      <c r="H39" s="8">
        <v>4</v>
      </c>
      <c r="I39" s="11">
        <v>3696</v>
      </c>
      <c r="J39" s="30">
        <v>91</v>
      </c>
      <c r="K39" s="9"/>
      <c r="L39" s="9" t="s">
        <v>40</v>
      </c>
    </row>
    <row r="40" spans="1:12" s="2" customFormat="1">
      <c r="A40" s="9">
        <v>263</v>
      </c>
      <c r="B40" s="14" t="s">
        <v>60</v>
      </c>
      <c r="C40" s="31" t="s">
        <v>245</v>
      </c>
      <c r="D40" s="32" t="s">
        <v>269</v>
      </c>
      <c r="E40" s="33" t="s">
        <v>37</v>
      </c>
      <c r="F40" s="18">
        <v>1</v>
      </c>
      <c r="G40" s="7" t="s">
        <v>70</v>
      </c>
      <c r="H40" s="8">
        <v>9</v>
      </c>
      <c r="I40" s="11">
        <v>3696</v>
      </c>
      <c r="J40" s="30">
        <v>48</v>
      </c>
      <c r="K40" s="9"/>
      <c r="L40" s="9" t="s">
        <v>40</v>
      </c>
    </row>
    <row r="41" spans="1:12" s="2" customFormat="1">
      <c r="A41" s="9">
        <v>264</v>
      </c>
      <c r="B41" s="14" t="s">
        <v>86</v>
      </c>
      <c r="C41" s="31" t="s">
        <v>245</v>
      </c>
      <c r="D41" s="32" t="s">
        <v>270</v>
      </c>
      <c r="E41" s="33" t="s">
        <v>37</v>
      </c>
      <c r="F41" s="18">
        <v>1</v>
      </c>
      <c r="G41" s="7" t="s">
        <v>36</v>
      </c>
      <c r="H41" s="8">
        <v>2</v>
      </c>
      <c r="I41" s="11">
        <v>308</v>
      </c>
      <c r="J41" s="30">
        <v>48</v>
      </c>
      <c r="K41" s="9"/>
      <c r="L41" s="9" t="s">
        <v>40</v>
      </c>
    </row>
    <row r="42" spans="1:12" s="2" customFormat="1">
      <c r="A42" s="9">
        <v>265</v>
      </c>
      <c r="B42" s="14" t="s">
        <v>90</v>
      </c>
      <c r="C42" s="31" t="s">
        <v>245</v>
      </c>
      <c r="D42" s="32" t="s">
        <v>271</v>
      </c>
      <c r="E42" s="33" t="s">
        <v>37</v>
      </c>
      <c r="F42" s="18">
        <v>1</v>
      </c>
      <c r="G42" s="7" t="s">
        <v>224</v>
      </c>
      <c r="H42" s="8">
        <v>4</v>
      </c>
      <c r="I42" s="11">
        <v>3696</v>
      </c>
      <c r="J42" s="30">
        <v>48</v>
      </c>
      <c r="K42" s="9"/>
      <c r="L42" s="9" t="s">
        <v>40</v>
      </c>
    </row>
    <row r="43" spans="1:12" s="2" customFormat="1">
      <c r="A43" s="9">
        <v>266</v>
      </c>
      <c r="B43" s="14" t="s">
        <v>60</v>
      </c>
      <c r="C43" s="31" t="s">
        <v>245</v>
      </c>
      <c r="D43" s="32" t="s">
        <v>272</v>
      </c>
      <c r="E43" s="33" t="s">
        <v>37</v>
      </c>
      <c r="F43" s="18">
        <v>1</v>
      </c>
      <c r="G43" s="7" t="s">
        <v>70</v>
      </c>
      <c r="H43" s="8">
        <v>2</v>
      </c>
      <c r="I43" s="11">
        <v>3696</v>
      </c>
      <c r="J43" s="30">
        <v>48</v>
      </c>
      <c r="K43" s="9"/>
      <c r="L43" s="9" t="s">
        <v>40</v>
      </c>
    </row>
    <row r="44" spans="1:12" s="2" customFormat="1">
      <c r="A44" s="9">
        <v>267</v>
      </c>
      <c r="B44" s="14" t="s">
        <v>26</v>
      </c>
      <c r="C44" s="31" t="s">
        <v>245</v>
      </c>
      <c r="D44" s="32" t="s">
        <v>31</v>
      </c>
      <c r="E44" s="33" t="s">
        <v>37</v>
      </c>
      <c r="F44" s="18">
        <v>1</v>
      </c>
      <c r="G44" s="7" t="s">
        <v>35</v>
      </c>
      <c r="H44" s="8">
        <v>1</v>
      </c>
      <c r="I44" s="11">
        <v>3696</v>
      </c>
      <c r="J44" s="30">
        <v>48</v>
      </c>
      <c r="K44" s="9"/>
      <c r="L44" s="9" t="s">
        <v>40</v>
      </c>
    </row>
    <row r="45" spans="1:12" s="2" customFormat="1">
      <c r="A45" s="9">
        <v>268</v>
      </c>
      <c r="B45" s="14" t="s">
        <v>237</v>
      </c>
      <c r="C45" s="31" t="s">
        <v>245</v>
      </c>
      <c r="D45" s="32" t="s">
        <v>196</v>
      </c>
      <c r="E45" s="33" t="s">
        <v>37</v>
      </c>
      <c r="F45" s="18">
        <v>2</v>
      </c>
      <c r="G45" s="7" t="s">
        <v>70</v>
      </c>
      <c r="H45" s="8">
        <v>21</v>
      </c>
      <c r="I45" s="11">
        <v>3696</v>
      </c>
      <c r="J45" s="30">
        <v>91</v>
      </c>
      <c r="K45" s="9"/>
      <c r="L45" s="9" t="s">
        <v>40</v>
      </c>
    </row>
    <row r="46" spans="1:12" s="2" customFormat="1">
      <c r="A46" s="9">
        <v>269</v>
      </c>
      <c r="B46" s="14" t="s">
        <v>238</v>
      </c>
      <c r="C46" s="31" t="s">
        <v>245</v>
      </c>
      <c r="D46" s="32" t="s">
        <v>196</v>
      </c>
      <c r="E46" s="33" t="s">
        <v>198</v>
      </c>
      <c r="F46" s="18">
        <v>2</v>
      </c>
      <c r="G46" s="7" t="s">
        <v>219</v>
      </c>
      <c r="H46" s="8">
        <v>38</v>
      </c>
      <c r="I46" s="11">
        <v>3696</v>
      </c>
      <c r="J46" s="30">
        <v>74</v>
      </c>
      <c r="K46" s="9"/>
      <c r="L46" s="9" t="s">
        <v>40</v>
      </c>
    </row>
    <row r="47" spans="1:12" s="2" customFormat="1">
      <c r="A47" s="9">
        <v>270</v>
      </c>
      <c r="B47" s="20" t="s">
        <v>334</v>
      </c>
      <c r="C47" s="28" t="s">
        <v>245</v>
      </c>
      <c r="D47" s="21" t="s">
        <v>196</v>
      </c>
      <c r="E47" s="22" t="s">
        <v>321</v>
      </c>
      <c r="F47" s="18">
        <v>1</v>
      </c>
      <c r="G47" s="23" t="s">
        <v>320</v>
      </c>
      <c r="H47" s="8">
        <v>2</v>
      </c>
      <c r="I47" s="46"/>
      <c r="J47" s="46">
        <v>0</v>
      </c>
      <c r="K47" s="9"/>
      <c r="L47" s="9" t="s">
        <v>40</v>
      </c>
    </row>
    <row r="48" spans="1:12" s="2" customFormat="1">
      <c r="A48" s="9">
        <v>271</v>
      </c>
      <c r="B48" s="14" t="s">
        <v>239</v>
      </c>
      <c r="C48" s="31" t="s">
        <v>245</v>
      </c>
      <c r="D48" s="32" t="s">
        <v>196</v>
      </c>
      <c r="E48" s="22" t="s">
        <v>321</v>
      </c>
      <c r="F48" s="18">
        <v>1</v>
      </c>
      <c r="G48" s="23" t="s">
        <v>320</v>
      </c>
      <c r="H48" s="8">
        <v>2</v>
      </c>
      <c r="I48" s="46"/>
      <c r="J48" s="46">
        <v>0</v>
      </c>
      <c r="K48" s="9"/>
      <c r="L48" s="9" t="s">
        <v>40</v>
      </c>
    </row>
    <row r="49" spans="1:12" s="2" customFormat="1">
      <c r="A49" s="9">
        <v>272</v>
      </c>
      <c r="B49" s="14" t="s">
        <v>60</v>
      </c>
      <c r="C49" s="31" t="s">
        <v>245</v>
      </c>
      <c r="D49" s="32" t="s">
        <v>136</v>
      </c>
      <c r="E49" s="33" t="s">
        <v>37</v>
      </c>
      <c r="F49" s="18">
        <v>1</v>
      </c>
      <c r="G49" s="7" t="s">
        <v>70</v>
      </c>
      <c r="H49" s="8">
        <v>1</v>
      </c>
      <c r="I49" s="11">
        <v>308</v>
      </c>
      <c r="J49" s="30">
        <v>48</v>
      </c>
      <c r="K49" s="9"/>
      <c r="L49" s="9" t="s">
        <v>40</v>
      </c>
    </row>
    <row r="50" spans="1:12" s="2" customFormat="1">
      <c r="A50" s="9">
        <v>273</v>
      </c>
      <c r="B50" s="14" t="s">
        <v>60</v>
      </c>
      <c r="C50" s="31" t="s">
        <v>245</v>
      </c>
      <c r="D50" s="32" t="s">
        <v>273</v>
      </c>
      <c r="E50" s="33" t="s">
        <v>37</v>
      </c>
      <c r="F50" s="18">
        <v>1</v>
      </c>
      <c r="G50" s="7" t="s">
        <v>70</v>
      </c>
      <c r="H50" s="8">
        <v>3</v>
      </c>
      <c r="I50" s="11">
        <v>3696</v>
      </c>
      <c r="J50" s="30">
        <v>48</v>
      </c>
      <c r="K50" s="9"/>
      <c r="L50" s="9" t="s">
        <v>40</v>
      </c>
    </row>
    <row r="51" spans="1:12" s="2" customFormat="1">
      <c r="A51" s="9">
        <v>274</v>
      </c>
      <c r="B51" s="14" t="s">
        <v>79</v>
      </c>
      <c r="C51" s="31" t="s">
        <v>245</v>
      </c>
      <c r="D51" s="32" t="s">
        <v>274</v>
      </c>
      <c r="E51" s="33" t="s">
        <v>198</v>
      </c>
      <c r="F51" s="18">
        <v>2</v>
      </c>
      <c r="G51" s="7" t="s">
        <v>219</v>
      </c>
      <c r="H51" s="8">
        <v>8</v>
      </c>
      <c r="I51" s="11">
        <v>3696</v>
      </c>
      <c r="J51" s="30">
        <v>74</v>
      </c>
      <c r="K51" s="9"/>
      <c r="L51" s="9" t="s">
        <v>40</v>
      </c>
    </row>
    <row r="52" spans="1:12" s="2" customFormat="1">
      <c r="A52" s="9">
        <v>275</v>
      </c>
      <c r="B52" s="14" t="s">
        <v>91</v>
      </c>
      <c r="C52" s="31" t="s">
        <v>245</v>
      </c>
      <c r="D52" s="32" t="s">
        <v>274</v>
      </c>
      <c r="E52" s="33" t="s">
        <v>198</v>
      </c>
      <c r="F52" s="18">
        <v>2</v>
      </c>
      <c r="G52" s="7" t="s">
        <v>219</v>
      </c>
      <c r="H52" s="8">
        <v>25</v>
      </c>
      <c r="I52" s="11">
        <v>3696</v>
      </c>
      <c r="J52" s="30">
        <v>74</v>
      </c>
      <c r="K52" s="9"/>
      <c r="L52" s="9" t="s">
        <v>40</v>
      </c>
    </row>
    <row r="53" spans="1:12" s="2" customFormat="1">
      <c r="A53" s="9">
        <v>276</v>
      </c>
      <c r="B53" s="14" t="s">
        <v>240</v>
      </c>
      <c r="C53" s="31" t="s">
        <v>245</v>
      </c>
      <c r="D53" s="32" t="s">
        <v>274</v>
      </c>
      <c r="E53" s="33" t="s">
        <v>299</v>
      </c>
      <c r="F53" s="18">
        <v>1</v>
      </c>
      <c r="G53" s="7" t="s">
        <v>291</v>
      </c>
      <c r="H53" s="8">
        <v>12</v>
      </c>
      <c r="I53" s="11">
        <v>3696</v>
      </c>
      <c r="J53" s="30">
        <v>22.5</v>
      </c>
      <c r="K53" s="9"/>
      <c r="L53" s="9" t="s">
        <v>40</v>
      </c>
    </row>
    <row r="54" spans="1:12" s="2" customFormat="1">
      <c r="A54" s="9">
        <v>277</v>
      </c>
      <c r="B54" s="14"/>
      <c r="C54" s="31" t="s">
        <v>245</v>
      </c>
      <c r="D54" s="32" t="s">
        <v>274</v>
      </c>
      <c r="E54" s="33" t="s">
        <v>300</v>
      </c>
      <c r="F54" s="18">
        <v>1</v>
      </c>
      <c r="G54" s="7" t="s">
        <v>292</v>
      </c>
      <c r="H54" s="8">
        <v>10</v>
      </c>
      <c r="I54" s="11">
        <v>3696</v>
      </c>
      <c r="J54" s="30">
        <v>60</v>
      </c>
      <c r="K54" s="9"/>
      <c r="L54" s="9" t="s">
        <v>40</v>
      </c>
    </row>
    <row r="55" spans="1:12" s="2" customFormat="1">
      <c r="A55" s="9">
        <v>278</v>
      </c>
      <c r="B55" s="14" t="s">
        <v>110</v>
      </c>
      <c r="C55" s="31" t="s">
        <v>245</v>
      </c>
      <c r="D55" s="32" t="s">
        <v>275</v>
      </c>
      <c r="E55" s="33" t="s">
        <v>54</v>
      </c>
      <c r="F55" s="18">
        <v>1</v>
      </c>
      <c r="G55" s="7" t="s">
        <v>35</v>
      </c>
      <c r="H55" s="8">
        <v>3</v>
      </c>
      <c r="I55" s="11">
        <v>3696</v>
      </c>
      <c r="J55" s="30">
        <v>32</v>
      </c>
      <c r="K55" s="9"/>
      <c r="L55" s="9" t="s">
        <v>40</v>
      </c>
    </row>
    <row r="56" spans="1:12" s="2" customFormat="1">
      <c r="A56" s="9">
        <v>279</v>
      </c>
      <c r="B56" s="14" t="s">
        <v>241</v>
      </c>
      <c r="C56" s="31" t="s">
        <v>245</v>
      </c>
      <c r="D56" s="32" t="s">
        <v>276</v>
      </c>
      <c r="E56" s="33" t="s">
        <v>198</v>
      </c>
      <c r="F56" s="18">
        <v>1</v>
      </c>
      <c r="G56" s="7" t="s">
        <v>219</v>
      </c>
      <c r="H56" s="8">
        <v>6</v>
      </c>
      <c r="I56" s="11">
        <v>3696</v>
      </c>
      <c r="J56" s="30">
        <v>44</v>
      </c>
      <c r="K56" s="9"/>
      <c r="L56" s="9" t="s">
        <v>40</v>
      </c>
    </row>
    <row r="57" spans="1:12" s="2" customFormat="1">
      <c r="A57" s="9">
        <v>280</v>
      </c>
      <c r="B57" s="20" t="s">
        <v>230</v>
      </c>
      <c r="C57" s="28" t="s">
        <v>245</v>
      </c>
      <c r="D57" s="21" t="s">
        <v>277</v>
      </c>
      <c r="E57" s="22" t="s">
        <v>296</v>
      </c>
      <c r="F57" s="18">
        <v>1</v>
      </c>
      <c r="G57" s="23" t="s">
        <v>285</v>
      </c>
      <c r="H57" s="8">
        <v>1</v>
      </c>
      <c r="I57" s="11">
        <v>3696</v>
      </c>
      <c r="J57" s="11">
        <v>260</v>
      </c>
      <c r="K57" s="9"/>
      <c r="L57" s="9" t="s">
        <v>40</v>
      </c>
    </row>
    <row r="58" spans="1:12" s="2" customFormat="1">
      <c r="A58" s="9">
        <v>281</v>
      </c>
      <c r="B58" s="14" t="s">
        <v>87</v>
      </c>
      <c r="C58" s="31" t="s">
        <v>245</v>
      </c>
      <c r="D58" s="32" t="s">
        <v>147</v>
      </c>
      <c r="E58" s="33" t="s">
        <v>203</v>
      </c>
      <c r="F58" s="18">
        <v>1</v>
      </c>
      <c r="G58" s="7" t="s">
        <v>219</v>
      </c>
      <c r="H58" s="8">
        <v>1</v>
      </c>
      <c r="I58" s="11">
        <v>3696</v>
      </c>
      <c r="J58" s="11">
        <v>35</v>
      </c>
      <c r="K58" s="9"/>
      <c r="L58" s="9" t="s">
        <v>40</v>
      </c>
    </row>
    <row r="59" spans="1:12" s="2" customFormat="1">
      <c r="A59" s="9">
        <v>282</v>
      </c>
      <c r="B59" s="14"/>
      <c r="C59" s="31" t="s">
        <v>245</v>
      </c>
      <c r="D59" s="32" t="s">
        <v>147</v>
      </c>
      <c r="E59" s="33" t="s">
        <v>301</v>
      </c>
      <c r="F59" s="18">
        <v>1</v>
      </c>
      <c r="G59" s="7" t="s">
        <v>219</v>
      </c>
      <c r="H59" s="8">
        <v>1</v>
      </c>
      <c r="I59" s="11">
        <v>3696</v>
      </c>
      <c r="J59" s="11">
        <v>18</v>
      </c>
      <c r="K59" s="9"/>
      <c r="L59" s="9" t="s">
        <v>40</v>
      </c>
    </row>
    <row r="60" spans="1:12" s="2" customFormat="1">
      <c r="A60" s="9">
        <v>283</v>
      </c>
      <c r="B60" s="14" t="s">
        <v>85</v>
      </c>
      <c r="C60" s="31" t="s">
        <v>245</v>
      </c>
      <c r="D60" s="32" t="s">
        <v>278</v>
      </c>
      <c r="E60" s="33" t="s">
        <v>200</v>
      </c>
      <c r="F60" s="18">
        <v>1</v>
      </c>
      <c r="G60" s="7" t="s">
        <v>222</v>
      </c>
      <c r="H60" s="8">
        <v>1</v>
      </c>
      <c r="I60" s="11">
        <v>3696</v>
      </c>
      <c r="J60" s="30">
        <v>48</v>
      </c>
      <c r="K60" s="9"/>
      <c r="L60" s="9" t="s">
        <v>40</v>
      </c>
    </row>
    <row r="61" spans="1:12" s="2" customFormat="1">
      <c r="A61" s="9">
        <v>284</v>
      </c>
      <c r="B61" s="14" t="s">
        <v>96</v>
      </c>
      <c r="C61" s="31" t="s">
        <v>245</v>
      </c>
      <c r="D61" s="32" t="s">
        <v>278</v>
      </c>
      <c r="E61" s="33" t="s">
        <v>74</v>
      </c>
      <c r="F61" s="18">
        <v>1</v>
      </c>
      <c r="G61" s="7" t="s">
        <v>35</v>
      </c>
      <c r="H61" s="8">
        <v>1</v>
      </c>
      <c r="I61" s="11">
        <v>3696</v>
      </c>
      <c r="J61" s="30">
        <v>36</v>
      </c>
      <c r="K61" s="9"/>
      <c r="L61" s="9" t="s">
        <v>40</v>
      </c>
    </row>
    <row r="62" spans="1:12" s="2" customFormat="1">
      <c r="A62" s="9">
        <v>285</v>
      </c>
      <c r="B62" s="14" t="s">
        <v>87</v>
      </c>
      <c r="C62" s="31" t="s">
        <v>245</v>
      </c>
      <c r="D62" s="32" t="s">
        <v>279</v>
      </c>
      <c r="E62" s="33" t="s">
        <v>203</v>
      </c>
      <c r="F62" s="18">
        <v>1</v>
      </c>
      <c r="G62" s="7" t="s">
        <v>219</v>
      </c>
      <c r="H62" s="8">
        <v>3</v>
      </c>
      <c r="I62" s="11">
        <v>3696</v>
      </c>
      <c r="J62" s="30">
        <v>35</v>
      </c>
      <c r="K62" s="9"/>
      <c r="L62" s="9" t="s">
        <v>40</v>
      </c>
    </row>
    <row r="63" spans="1:12" s="2" customFormat="1">
      <c r="A63" s="9">
        <v>286</v>
      </c>
      <c r="B63" s="14" t="s">
        <v>89</v>
      </c>
      <c r="C63" s="31" t="s">
        <v>245</v>
      </c>
      <c r="D63" s="32" t="s">
        <v>279</v>
      </c>
      <c r="E63" s="33" t="s">
        <v>205</v>
      </c>
      <c r="F63" s="18">
        <v>1</v>
      </c>
      <c r="G63" s="7" t="s">
        <v>219</v>
      </c>
      <c r="H63" s="8">
        <v>2</v>
      </c>
      <c r="I63" s="11">
        <v>3696</v>
      </c>
      <c r="J63" s="30">
        <v>17</v>
      </c>
      <c r="K63" s="9"/>
      <c r="L63" s="9" t="s">
        <v>40</v>
      </c>
    </row>
    <row r="64" spans="1:12" s="2" customFormat="1">
      <c r="A64" s="9">
        <v>287</v>
      </c>
      <c r="B64" s="14" t="s">
        <v>90</v>
      </c>
      <c r="C64" s="31" t="s">
        <v>245</v>
      </c>
      <c r="D64" s="32" t="s">
        <v>279</v>
      </c>
      <c r="E64" s="33" t="s">
        <v>37</v>
      </c>
      <c r="F64" s="18">
        <v>1</v>
      </c>
      <c r="G64" s="7" t="s">
        <v>224</v>
      </c>
      <c r="H64" s="8">
        <v>2</v>
      </c>
      <c r="I64" s="11">
        <v>3696</v>
      </c>
      <c r="J64" s="30">
        <v>48</v>
      </c>
      <c r="K64" s="9"/>
      <c r="L64" s="9" t="s">
        <v>40</v>
      </c>
    </row>
    <row r="65" spans="1:12" s="2" customFormat="1">
      <c r="A65" s="9">
        <v>288</v>
      </c>
      <c r="B65" s="14" t="s">
        <v>87</v>
      </c>
      <c r="C65" s="31" t="s">
        <v>245</v>
      </c>
      <c r="D65" s="32" t="s">
        <v>280</v>
      </c>
      <c r="E65" s="33" t="s">
        <v>203</v>
      </c>
      <c r="F65" s="18">
        <v>1</v>
      </c>
      <c r="G65" s="7" t="s">
        <v>219</v>
      </c>
      <c r="H65" s="8">
        <v>3</v>
      </c>
      <c r="I65" s="11">
        <v>3696</v>
      </c>
      <c r="J65" s="30">
        <v>35</v>
      </c>
      <c r="K65" s="9"/>
      <c r="L65" s="9" t="s">
        <v>40</v>
      </c>
    </row>
    <row r="66" spans="1:12" s="2" customFormat="1">
      <c r="A66" s="9">
        <v>289</v>
      </c>
      <c r="B66" s="14" t="s">
        <v>89</v>
      </c>
      <c r="C66" s="31" t="s">
        <v>245</v>
      </c>
      <c r="D66" s="32" t="s">
        <v>280</v>
      </c>
      <c r="E66" s="33" t="s">
        <v>205</v>
      </c>
      <c r="F66" s="18">
        <v>1</v>
      </c>
      <c r="G66" s="7" t="s">
        <v>219</v>
      </c>
      <c r="H66" s="8">
        <v>2</v>
      </c>
      <c r="I66" s="11">
        <v>3696</v>
      </c>
      <c r="J66" s="30">
        <v>17</v>
      </c>
      <c r="K66" s="9"/>
      <c r="L66" s="9" t="s">
        <v>40</v>
      </c>
    </row>
    <row r="67" spans="1:12" s="2" customFormat="1">
      <c r="A67" s="9">
        <v>290</v>
      </c>
      <c r="B67" s="14" t="s">
        <v>90</v>
      </c>
      <c r="C67" s="31" t="s">
        <v>245</v>
      </c>
      <c r="D67" s="32" t="s">
        <v>280</v>
      </c>
      <c r="E67" s="33" t="s">
        <v>37</v>
      </c>
      <c r="F67" s="18">
        <v>1</v>
      </c>
      <c r="G67" s="7" t="s">
        <v>224</v>
      </c>
      <c r="H67" s="8">
        <v>2</v>
      </c>
      <c r="I67" s="11">
        <v>3696</v>
      </c>
      <c r="J67" s="30">
        <v>48</v>
      </c>
      <c r="K67" s="9"/>
      <c r="L67" s="9" t="s">
        <v>40</v>
      </c>
    </row>
    <row r="68" spans="1:12" s="2" customFormat="1">
      <c r="A68" s="9">
        <v>291</v>
      </c>
      <c r="B68" s="14" t="s">
        <v>79</v>
      </c>
      <c r="C68" s="31" t="s">
        <v>245</v>
      </c>
      <c r="D68" s="32" t="s">
        <v>281</v>
      </c>
      <c r="E68" s="33" t="s">
        <v>198</v>
      </c>
      <c r="F68" s="18">
        <v>2</v>
      </c>
      <c r="G68" s="7" t="s">
        <v>219</v>
      </c>
      <c r="H68" s="8">
        <v>14</v>
      </c>
      <c r="I68" s="11">
        <v>3696</v>
      </c>
      <c r="J68" s="30">
        <v>74</v>
      </c>
      <c r="K68" s="9"/>
      <c r="L68" s="9" t="s">
        <v>40</v>
      </c>
    </row>
    <row r="69" spans="1:12" s="2" customFormat="1">
      <c r="A69" s="9">
        <v>292</v>
      </c>
      <c r="B69" s="14" t="s">
        <v>91</v>
      </c>
      <c r="C69" s="31" t="s">
        <v>245</v>
      </c>
      <c r="D69" s="32" t="s">
        <v>281</v>
      </c>
      <c r="E69" s="33" t="s">
        <v>198</v>
      </c>
      <c r="F69" s="18">
        <v>2</v>
      </c>
      <c r="G69" s="7" t="s">
        <v>219</v>
      </c>
      <c r="H69" s="8">
        <v>81</v>
      </c>
      <c r="I69" s="11">
        <v>3696</v>
      </c>
      <c r="J69" s="30">
        <v>74</v>
      </c>
      <c r="K69" s="9"/>
      <c r="L69" s="9" t="s">
        <v>40</v>
      </c>
    </row>
    <row r="70" spans="1:12" s="2" customFormat="1">
      <c r="A70" s="9">
        <v>293</v>
      </c>
      <c r="B70" s="14" t="s">
        <v>242</v>
      </c>
      <c r="C70" s="31" t="s">
        <v>245</v>
      </c>
      <c r="D70" s="32" t="s">
        <v>281</v>
      </c>
      <c r="E70" s="33" t="s">
        <v>37</v>
      </c>
      <c r="F70" s="18">
        <v>1</v>
      </c>
      <c r="G70" s="7" t="s">
        <v>293</v>
      </c>
      <c r="H70" s="8">
        <v>40</v>
      </c>
      <c r="I70" s="11">
        <v>3696</v>
      </c>
      <c r="J70" s="30">
        <v>48</v>
      </c>
      <c r="K70" s="9"/>
      <c r="L70" s="9" t="s">
        <v>40</v>
      </c>
    </row>
    <row r="71" spans="1:12" s="2" customFormat="1">
      <c r="A71" s="9">
        <v>294</v>
      </c>
      <c r="B71" s="14"/>
      <c r="C71" s="31" t="s">
        <v>245</v>
      </c>
      <c r="D71" s="32" t="s">
        <v>281</v>
      </c>
      <c r="E71" s="33" t="s">
        <v>300</v>
      </c>
      <c r="F71" s="18">
        <v>1</v>
      </c>
      <c r="G71" s="7" t="s">
        <v>292</v>
      </c>
      <c r="H71" s="8">
        <v>8</v>
      </c>
      <c r="I71" s="11">
        <v>3696</v>
      </c>
      <c r="J71" s="30">
        <v>60</v>
      </c>
      <c r="K71" s="9"/>
      <c r="L71" s="9" t="s">
        <v>40</v>
      </c>
    </row>
    <row r="72" spans="1:12" s="2" customFormat="1">
      <c r="A72" s="9">
        <v>276</v>
      </c>
      <c r="B72" s="14" t="s">
        <v>240</v>
      </c>
      <c r="C72" s="31" t="s">
        <v>245</v>
      </c>
      <c r="D72" s="32" t="s">
        <v>281</v>
      </c>
      <c r="E72" s="33" t="s">
        <v>299</v>
      </c>
      <c r="F72" s="18">
        <v>1</v>
      </c>
      <c r="G72" s="7" t="s">
        <v>291</v>
      </c>
      <c r="H72" s="8">
        <v>14</v>
      </c>
      <c r="I72" s="11">
        <v>3696</v>
      </c>
      <c r="J72" s="30">
        <v>22.5</v>
      </c>
      <c r="K72" s="9"/>
      <c r="L72" s="9" t="s">
        <v>40</v>
      </c>
    </row>
    <row r="73" spans="1:12" s="2" customFormat="1">
      <c r="A73" s="51">
        <v>295</v>
      </c>
      <c r="B73" s="52" t="s">
        <v>93</v>
      </c>
      <c r="C73" s="53" t="s">
        <v>245</v>
      </c>
      <c r="D73" s="54" t="s">
        <v>281</v>
      </c>
      <c r="E73" s="55" t="s">
        <v>333</v>
      </c>
      <c r="F73" s="56">
        <v>1</v>
      </c>
      <c r="G73" s="57" t="s">
        <v>332</v>
      </c>
      <c r="H73" s="58">
        <v>1</v>
      </c>
      <c r="I73" s="29">
        <v>0</v>
      </c>
      <c r="J73" s="29">
        <v>0</v>
      </c>
      <c r="K73" s="51"/>
      <c r="L73" s="51" t="s">
        <v>19</v>
      </c>
    </row>
    <row r="74" spans="1:12" s="2" customFormat="1">
      <c r="A74" s="9">
        <v>296</v>
      </c>
      <c r="B74" s="14" t="s">
        <v>114</v>
      </c>
      <c r="C74" s="31" t="s">
        <v>245</v>
      </c>
      <c r="D74" s="32" t="s">
        <v>282</v>
      </c>
      <c r="E74" s="33" t="s">
        <v>198</v>
      </c>
      <c r="F74" s="18">
        <v>1</v>
      </c>
      <c r="G74" s="7" t="s">
        <v>227</v>
      </c>
      <c r="H74" s="8">
        <v>9</v>
      </c>
      <c r="I74" s="11">
        <v>3696</v>
      </c>
      <c r="J74" s="30">
        <v>42</v>
      </c>
      <c r="K74" s="9"/>
      <c r="L74" s="9" t="s">
        <v>40</v>
      </c>
    </row>
    <row r="75" spans="1:12" s="2" customFormat="1">
      <c r="A75" s="9">
        <v>297</v>
      </c>
      <c r="B75" s="14" t="s">
        <v>85</v>
      </c>
      <c r="C75" s="31" t="s">
        <v>245</v>
      </c>
      <c r="D75" s="32" t="s">
        <v>283</v>
      </c>
      <c r="E75" s="33" t="s">
        <v>200</v>
      </c>
      <c r="F75" s="18">
        <v>2</v>
      </c>
      <c r="G75" s="7" t="s">
        <v>222</v>
      </c>
      <c r="H75" s="8">
        <v>3</v>
      </c>
      <c r="I75" s="11">
        <v>3696</v>
      </c>
      <c r="J75" s="30">
        <v>48</v>
      </c>
      <c r="K75" s="9"/>
      <c r="L75" s="9" t="s">
        <v>40</v>
      </c>
    </row>
    <row r="76" spans="1:12" s="2" customFormat="1">
      <c r="A76" s="9">
        <v>298</v>
      </c>
      <c r="B76" s="14" t="s">
        <v>243</v>
      </c>
      <c r="C76" s="31" t="s">
        <v>245</v>
      </c>
      <c r="D76" s="32" t="s">
        <v>283</v>
      </c>
      <c r="E76" s="33" t="s">
        <v>210</v>
      </c>
      <c r="F76" s="18">
        <v>1</v>
      </c>
      <c r="G76" s="7" t="s">
        <v>294</v>
      </c>
      <c r="H76" s="8">
        <v>1</v>
      </c>
      <c r="I76" s="11">
        <v>3696</v>
      </c>
      <c r="J76" s="30">
        <v>13</v>
      </c>
      <c r="K76" s="9"/>
      <c r="L76" s="9" t="s">
        <v>40</v>
      </c>
    </row>
    <row r="77" spans="1:12" s="2" customFormat="1">
      <c r="A77" s="9">
        <v>299</v>
      </c>
      <c r="B77" s="14" t="s">
        <v>337</v>
      </c>
      <c r="C77" s="31" t="s">
        <v>245</v>
      </c>
      <c r="D77" s="32" t="s">
        <v>33</v>
      </c>
      <c r="E77" s="33" t="s">
        <v>200</v>
      </c>
      <c r="F77" s="18">
        <v>1</v>
      </c>
      <c r="G77" s="7" t="s">
        <v>338</v>
      </c>
      <c r="H77" s="8">
        <v>1</v>
      </c>
      <c r="I77" s="11">
        <v>3696</v>
      </c>
      <c r="J77" s="30">
        <v>48</v>
      </c>
      <c r="K77" s="9" t="s">
        <v>312</v>
      </c>
      <c r="L77" s="9" t="s">
        <v>40</v>
      </c>
    </row>
    <row r="78" spans="1:12" s="2" customFormat="1">
      <c r="A78" s="9">
        <v>300</v>
      </c>
      <c r="B78" s="14" t="s">
        <v>29</v>
      </c>
      <c r="C78" s="31" t="s">
        <v>245</v>
      </c>
      <c r="D78" s="32" t="s">
        <v>33</v>
      </c>
      <c r="E78" s="33" t="s">
        <v>37</v>
      </c>
      <c r="F78" s="18">
        <v>1</v>
      </c>
      <c r="G78" s="7" t="s">
        <v>336</v>
      </c>
      <c r="H78" s="8">
        <v>1</v>
      </c>
      <c r="I78" s="11">
        <v>3696</v>
      </c>
      <c r="J78" s="30">
        <v>38</v>
      </c>
      <c r="K78" s="9" t="s">
        <v>312</v>
      </c>
      <c r="L78" s="9" t="s">
        <v>40</v>
      </c>
    </row>
    <row r="79" spans="1:12" s="2" customFormat="1">
      <c r="A79" s="9">
        <v>301</v>
      </c>
      <c r="B79" s="14" t="s">
        <v>244</v>
      </c>
      <c r="C79" s="31" t="s">
        <v>245</v>
      </c>
      <c r="D79" s="32" t="s">
        <v>284</v>
      </c>
      <c r="E79" s="33" t="s">
        <v>203</v>
      </c>
      <c r="F79" s="18">
        <v>1</v>
      </c>
      <c r="G79" s="7" t="s">
        <v>219</v>
      </c>
      <c r="H79" s="8">
        <v>4</v>
      </c>
      <c r="I79" s="11">
        <v>3696</v>
      </c>
      <c r="J79" s="30">
        <v>35</v>
      </c>
      <c r="K79" s="9"/>
      <c r="L79" s="9" t="s">
        <v>40</v>
      </c>
    </row>
    <row r="80" spans="1:12" s="2" customFormat="1">
      <c r="A80" s="9">
        <v>302</v>
      </c>
      <c r="B80" s="14" t="s">
        <v>83</v>
      </c>
      <c r="C80" s="31" t="s">
        <v>245</v>
      </c>
      <c r="D80" s="32" t="s">
        <v>248</v>
      </c>
      <c r="E80" s="33" t="s">
        <v>202</v>
      </c>
      <c r="F80" s="18">
        <v>2</v>
      </c>
      <c r="G80" s="7" t="s">
        <v>350</v>
      </c>
      <c r="H80" s="8">
        <v>1</v>
      </c>
      <c r="I80" s="11">
        <v>8760</v>
      </c>
      <c r="J80" s="30">
        <v>7.5</v>
      </c>
      <c r="K80" s="9"/>
      <c r="L80" s="9" t="s">
        <v>40</v>
      </c>
    </row>
    <row r="81" spans="1:12">
      <c r="A81" s="9">
        <v>303</v>
      </c>
      <c r="B81" s="14" t="s">
        <v>107</v>
      </c>
      <c r="C81" s="31" t="s">
        <v>245</v>
      </c>
      <c r="D81" s="32" t="s">
        <v>251</v>
      </c>
      <c r="E81" s="33" t="s">
        <v>202</v>
      </c>
      <c r="F81" s="18">
        <v>1</v>
      </c>
      <c r="G81" s="7" t="s">
        <v>363</v>
      </c>
      <c r="H81" s="8">
        <v>1</v>
      </c>
      <c r="I81" s="11">
        <v>8760</v>
      </c>
      <c r="J81" s="30">
        <v>4.8</v>
      </c>
      <c r="K81" s="9"/>
      <c r="L81" s="9" t="s">
        <v>40</v>
      </c>
    </row>
    <row r="82" spans="1:12">
      <c r="A82" s="9">
        <v>304</v>
      </c>
      <c r="B82" s="14" t="s">
        <v>101</v>
      </c>
      <c r="C82" s="31" t="s">
        <v>245</v>
      </c>
      <c r="D82" s="32" t="s">
        <v>256</v>
      </c>
      <c r="E82" s="33" t="s">
        <v>204</v>
      </c>
      <c r="F82" s="18">
        <v>1</v>
      </c>
      <c r="G82" s="7" t="s">
        <v>354</v>
      </c>
      <c r="H82" s="8">
        <v>1</v>
      </c>
      <c r="I82" s="11">
        <v>8760</v>
      </c>
      <c r="J82" s="30">
        <v>7.4</v>
      </c>
      <c r="K82" s="9"/>
      <c r="L82" s="9" t="s">
        <v>40</v>
      </c>
    </row>
    <row r="83" spans="1:12">
      <c r="A83" s="9">
        <v>305</v>
      </c>
      <c r="B83" s="14" t="s">
        <v>234</v>
      </c>
      <c r="C83" s="31" t="s">
        <v>245</v>
      </c>
      <c r="D83" s="32" t="s">
        <v>256</v>
      </c>
      <c r="E83" s="33" t="s">
        <v>204</v>
      </c>
      <c r="F83" s="18">
        <v>1</v>
      </c>
      <c r="G83" s="7" t="s">
        <v>364</v>
      </c>
      <c r="H83" s="8">
        <v>1</v>
      </c>
      <c r="I83" s="11">
        <v>8760</v>
      </c>
      <c r="J83" s="30">
        <v>9.9</v>
      </c>
      <c r="K83" s="9"/>
      <c r="L83" s="9" t="s">
        <v>40</v>
      </c>
    </row>
    <row r="84" spans="1:12">
      <c r="A84" s="9">
        <v>306</v>
      </c>
      <c r="B84" s="14" t="s">
        <v>83</v>
      </c>
      <c r="C84" s="31" t="s">
        <v>245</v>
      </c>
      <c r="D84" s="32" t="s">
        <v>256</v>
      </c>
      <c r="E84" s="33" t="s">
        <v>202</v>
      </c>
      <c r="F84" s="18">
        <v>2</v>
      </c>
      <c r="G84" s="7" t="s">
        <v>350</v>
      </c>
      <c r="H84" s="8">
        <v>1</v>
      </c>
      <c r="I84" s="11">
        <v>8760</v>
      </c>
      <c r="J84" s="30">
        <v>7.5</v>
      </c>
      <c r="K84" s="9"/>
      <c r="L84" s="9" t="s">
        <v>40</v>
      </c>
    </row>
    <row r="85" spans="1:12">
      <c r="A85" s="9">
        <v>307</v>
      </c>
      <c r="B85" s="14" t="s">
        <v>235</v>
      </c>
      <c r="C85" s="31" t="s">
        <v>245</v>
      </c>
      <c r="D85" s="32" t="s">
        <v>256</v>
      </c>
      <c r="E85" s="33" t="s">
        <v>202</v>
      </c>
      <c r="F85" s="18">
        <v>1</v>
      </c>
      <c r="G85" s="7" t="s">
        <v>350</v>
      </c>
      <c r="H85" s="8">
        <v>1</v>
      </c>
      <c r="I85" s="11">
        <v>8760</v>
      </c>
      <c r="J85" s="30">
        <v>4.5</v>
      </c>
      <c r="K85" s="9"/>
      <c r="L85" s="9" t="s">
        <v>40</v>
      </c>
    </row>
    <row r="86" spans="1:12" s="2" customFormat="1">
      <c r="A86" s="9">
        <v>308</v>
      </c>
      <c r="B86" s="14" t="s">
        <v>107</v>
      </c>
      <c r="C86" s="31" t="s">
        <v>245</v>
      </c>
      <c r="D86" s="32" t="s">
        <v>257</v>
      </c>
      <c r="E86" s="33" t="s">
        <v>202</v>
      </c>
      <c r="F86" s="18">
        <v>1</v>
      </c>
      <c r="G86" s="7" t="s">
        <v>352</v>
      </c>
      <c r="H86" s="8">
        <v>1</v>
      </c>
      <c r="I86" s="11">
        <v>8760</v>
      </c>
      <c r="J86" s="30">
        <v>4.8</v>
      </c>
      <c r="K86" s="9"/>
      <c r="L86" s="9" t="s">
        <v>40</v>
      </c>
    </row>
    <row r="87" spans="1:12" s="2" customFormat="1">
      <c r="A87" s="9">
        <v>309</v>
      </c>
      <c r="B87" s="14" t="s">
        <v>107</v>
      </c>
      <c r="C87" s="31" t="s">
        <v>245</v>
      </c>
      <c r="D87" s="32" t="s">
        <v>258</v>
      </c>
      <c r="E87" s="33" t="s">
        <v>202</v>
      </c>
      <c r="F87" s="18">
        <v>1</v>
      </c>
      <c r="G87" s="7" t="s">
        <v>352</v>
      </c>
      <c r="H87" s="8">
        <v>1</v>
      </c>
      <c r="I87" s="11">
        <v>8760</v>
      </c>
      <c r="J87" s="30">
        <v>4.8</v>
      </c>
      <c r="K87" s="9"/>
      <c r="L87" s="9" t="s">
        <v>40</v>
      </c>
    </row>
    <row r="88" spans="1:12" s="2" customFormat="1">
      <c r="A88" s="9">
        <v>310</v>
      </c>
      <c r="B88" s="14" t="s">
        <v>95</v>
      </c>
      <c r="C88" s="31" t="s">
        <v>245</v>
      </c>
      <c r="D88" s="32" t="s">
        <v>274</v>
      </c>
      <c r="E88" s="33" t="s">
        <v>202</v>
      </c>
      <c r="F88" s="18">
        <v>1</v>
      </c>
      <c r="G88" s="7" t="s">
        <v>352</v>
      </c>
      <c r="H88" s="8">
        <v>2</v>
      </c>
      <c r="I88" s="11">
        <v>8760</v>
      </c>
      <c r="J88" s="30">
        <v>4.5</v>
      </c>
      <c r="K88" s="9"/>
      <c r="L88" s="9" t="s">
        <v>40</v>
      </c>
    </row>
    <row r="89" spans="1:12" s="2" customFormat="1">
      <c r="A89" s="9">
        <v>311</v>
      </c>
      <c r="B89" s="14" t="s">
        <v>104</v>
      </c>
      <c r="C89" s="31" t="s">
        <v>245</v>
      </c>
      <c r="D89" s="32" t="s">
        <v>281</v>
      </c>
      <c r="E89" s="33" t="s">
        <v>204</v>
      </c>
      <c r="F89" s="18">
        <v>1</v>
      </c>
      <c r="G89" s="7" t="s">
        <v>365</v>
      </c>
      <c r="H89" s="8">
        <v>1</v>
      </c>
      <c r="I89" s="11">
        <v>8760</v>
      </c>
      <c r="J89" s="30">
        <v>9.6</v>
      </c>
      <c r="K89" s="9"/>
      <c r="L89" s="9" t="s">
        <v>40</v>
      </c>
    </row>
    <row r="90" spans="1:12" s="2" customFormat="1">
      <c r="A90" s="9">
        <v>312</v>
      </c>
      <c r="B90" s="14" t="s">
        <v>94</v>
      </c>
      <c r="C90" s="31" t="s">
        <v>245</v>
      </c>
      <c r="D90" s="32" t="s">
        <v>281</v>
      </c>
      <c r="E90" s="33" t="s">
        <v>204</v>
      </c>
      <c r="F90" s="18">
        <v>1</v>
      </c>
      <c r="G90" s="7" t="s">
        <v>357</v>
      </c>
      <c r="H90" s="8">
        <v>1</v>
      </c>
      <c r="I90" s="11">
        <v>8760</v>
      </c>
      <c r="J90" s="30">
        <v>7.7</v>
      </c>
      <c r="K90" s="9"/>
      <c r="L90" s="9" t="s">
        <v>40</v>
      </c>
    </row>
    <row r="91" spans="1:12" s="2" customFormat="1">
      <c r="A91" s="9">
        <v>313</v>
      </c>
      <c r="B91" s="14" t="s">
        <v>83</v>
      </c>
      <c r="C91" s="31" t="s">
        <v>245</v>
      </c>
      <c r="D91" s="32" t="s">
        <v>281</v>
      </c>
      <c r="E91" s="33" t="s">
        <v>204</v>
      </c>
      <c r="F91" s="18">
        <v>2</v>
      </c>
      <c r="G91" s="7" t="s">
        <v>350</v>
      </c>
      <c r="H91" s="8">
        <v>1</v>
      </c>
      <c r="I91" s="11">
        <v>8760</v>
      </c>
      <c r="J91" s="30">
        <v>7.5</v>
      </c>
      <c r="K91" s="9"/>
      <c r="L91" s="9" t="s">
        <v>40</v>
      </c>
    </row>
    <row r="92" spans="1:12" s="2" customFormat="1">
      <c r="A92" s="9">
        <v>314</v>
      </c>
      <c r="B92" s="14" t="s">
        <v>107</v>
      </c>
      <c r="C92" s="31" t="s">
        <v>245</v>
      </c>
      <c r="D92" s="32" t="s">
        <v>284</v>
      </c>
      <c r="E92" s="33" t="s">
        <v>202</v>
      </c>
      <c r="F92" s="18">
        <v>1</v>
      </c>
      <c r="G92" s="7" t="s">
        <v>363</v>
      </c>
      <c r="H92" s="8">
        <v>1</v>
      </c>
      <c r="I92" s="11">
        <v>8760</v>
      </c>
      <c r="J92" s="30">
        <v>4.8</v>
      </c>
      <c r="K92" s="9"/>
      <c r="L92" s="9" t="s">
        <v>40</v>
      </c>
    </row>
    <row r="93" spans="1:12">
      <c r="A93" s="9">
        <v>315</v>
      </c>
      <c r="B93" s="14" t="s">
        <v>232</v>
      </c>
      <c r="C93" s="31" t="s">
        <v>245</v>
      </c>
      <c r="D93" s="32" t="s">
        <v>246</v>
      </c>
      <c r="E93" s="33" t="s">
        <v>323</v>
      </c>
      <c r="F93" s="18">
        <v>1</v>
      </c>
      <c r="G93" s="7" t="s">
        <v>71</v>
      </c>
      <c r="H93" s="8">
        <v>9</v>
      </c>
      <c r="I93" s="11">
        <v>0</v>
      </c>
      <c r="J93" s="30">
        <v>0</v>
      </c>
      <c r="K93" s="9"/>
      <c r="L93" s="9" t="s">
        <v>40</v>
      </c>
    </row>
    <row r="94" spans="1:12">
      <c r="A94" s="9">
        <v>316</v>
      </c>
      <c r="B94" s="14" t="s">
        <v>78</v>
      </c>
      <c r="C94" s="31" t="s">
        <v>245</v>
      </c>
      <c r="D94" s="32" t="s">
        <v>248</v>
      </c>
      <c r="E94" s="33" t="s">
        <v>197</v>
      </c>
      <c r="F94" s="18">
        <v>1</v>
      </c>
      <c r="G94" s="7" t="s">
        <v>71</v>
      </c>
      <c r="H94" s="8">
        <v>2</v>
      </c>
      <c r="I94" s="11">
        <v>0</v>
      </c>
      <c r="J94" s="30">
        <v>0</v>
      </c>
      <c r="K94" s="9"/>
      <c r="L94" s="9" t="s">
        <v>40</v>
      </c>
    </row>
    <row r="95" spans="1:12">
      <c r="A95" s="9">
        <v>317</v>
      </c>
      <c r="B95" s="14" t="s">
        <v>78</v>
      </c>
      <c r="C95" s="31" t="s">
        <v>245</v>
      </c>
      <c r="D95" s="32" t="s">
        <v>250</v>
      </c>
      <c r="E95" s="33" t="s">
        <v>197</v>
      </c>
      <c r="F95" s="18">
        <v>1</v>
      </c>
      <c r="G95" s="7" t="s">
        <v>71</v>
      </c>
      <c r="H95" s="8">
        <v>1</v>
      </c>
      <c r="I95" s="11">
        <v>0</v>
      </c>
      <c r="J95" s="30">
        <v>0</v>
      </c>
      <c r="K95" s="9"/>
      <c r="L95" s="9" t="s">
        <v>40</v>
      </c>
    </row>
    <row r="96" spans="1:12" s="2" customFormat="1">
      <c r="A96" s="9">
        <v>318</v>
      </c>
      <c r="B96" s="14" t="s">
        <v>78</v>
      </c>
      <c r="C96" s="31" t="s">
        <v>245</v>
      </c>
      <c r="D96" s="32" t="s">
        <v>251</v>
      </c>
      <c r="E96" s="33" t="s">
        <v>197</v>
      </c>
      <c r="F96" s="18">
        <v>1</v>
      </c>
      <c r="G96" s="7" t="s">
        <v>71</v>
      </c>
      <c r="H96" s="8">
        <v>2</v>
      </c>
      <c r="I96" s="11">
        <v>0</v>
      </c>
      <c r="J96" s="30">
        <v>0</v>
      </c>
      <c r="K96" s="9"/>
      <c r="L96" s="9" t="s">
        <v>40</v>
      </c>
    </row>
    <row r="97" spans="1:12" s="2" customFormat="1">
      <c r="A97" s="9">
        <v>319</v>
      </c>
      <c r="B97" s="14" t="s">
        <v>78</v>
      </c>
      <c r="C97" s="31" t="s">
        <v>245</v>
      </c>
      <c r="D97" s="32" t="s">
        <v>252</v>
      </c>
      <c r="E97" s="33" t="s">
        <v>197</v>
      </c>
      <c r="F97" s="18">
        <v>1</v>
      </c>
      <c r="G97" s="7" t="s">
        <v>71</v>
      </c>
      <c r="H97" s="8">
        <v>9</v>
      </c>
      <c r="I97" s="11">
        <v>0</v>
      </c>
      <c r="J97" s="30">
        <v>0</v>
      </c>
      <c r="K97" s="9"/>
      <c r="L97" s="9" t="s">
        <v>40</v>
      </c>
    </row>
    <row r="98" spans="1:12">
      <c r="A98" s="9">
        <v>320</v>
      </c>
      <c r="B98" s="14" t="s">
        <v>78</v>
      </c>
      <c r="C98" s="31" t="s">
        <v>245</v>
      </c>
      <c r="D98" s="32" t="s">
        <v>253</v>
      </c>
      <c r="E98" s="33" t="s">
        <v>197</v>
      </c>
      <c r="F98" s="18">
        <v>1</v>
      </c>
      <c r="G98" s="7" t="s">
        <v>71</v>
      </c>
      <c r="H98" s="8">
        <v>1</v>
      </c>
      <c r="I98" s="11">
        <v>0</v>
      </c>
      <c r="J98" s="30">
        <v>0</v>
      </c>
      <c r="K98" s="9"/>
      <c r="L98" s="9" t="s">
        <v>40</v>
      </c>
    </row>
    <row r="99" spans="1:12">
      <c r="A99" s="9">
        <v>321</v>
      </c>
      <c r="B99" s="14" t="s">
        <v>78</v>
      </c>
      <c r="C99" s="31" t="s">
        <v>245</v>
      </c>
      <c r="D99" s="32" t="s">
        <v>254</v>
      </c>
      <c r="E99" s="33" t="s">
        <v>197</v>
      </c>
      <c r="F99" s="18">
        <v>1</v>
      </c>
      <c r="G99" s="7" t="s">
        <v>71</v>
      </c>
      <c r="H99" s="8">
        <v>2</v>
      </c>
      <c r="I99" s="11">
        <v>0</v>
      </c>
      <c r="J99" s="30">
        <v>0</v>
      </c>
      <c r="K99" s="9"/>
      <c r="L99" s="9" t="s">
        <v>40</v>
      </c>
    </row>
    <row r="100" spans="1:12">
      <c r="A100" s="9">
        <v>322</v>
      </c>
      <c r="B100" s="14" t="s">
        <v>78</v>
      </c>
      <c r="C100" s="31" t="s">
        <v>245</v>
      </c>
      <c r="D100" s="32" t="s">
        <v>256</v>
      </c>
      <c r="E100" s="33" t="s">
        <v>197</v>
      </c>
      <c r="F100" s="18">
        <v>1</v>
      </c>
      <c r="G100" s="7" t="s">
        <v>71</v>
      </c>
      <c r="H100" s="8">
        <v>7</v>
      </c>
      <c r="I100" s="11">
        <v>0</v>
      </c>
      <c r="J100" s="30">
        <v>0</v>
      </c>
      <c r="K100" s="9"/>
      <c r="L100" s="9" t="s">
        <v>40</v>
      </c>
    </row>
    <row r="101" spans="1:12" s="2" customFormat="1">
      <c r="A101" s="9">
        <v>323</v>
      </c>
      <c r="B101" s="14" t="s">
        <v>78</v>
      </c>
      <c r="C101" s="31" t="s">
        <v>245</v>
      </c>
      <c r="D101" s="32" t="s">
        <v>257</v>
      </c>
      <c r="E101" s="33" t="s">
        <v>197</v>
      </c>
      <c r="F101" s="18">
        <v>1</v>
      </c>
      <c r="G101" s="7" t="s">
        <v>71</v>
      </c>
      <c r="H101" s="8">
        <v>2</v>
      </c>
      <c r="I101" s="11">
        <v>0</v>
      </c>
      <c r="J101" s="30">
        <v>0</v>
      </c>
      <c r="K101" s="9"/>
      <c r="L101" s="9" t="s">
        <v>40</v>
      </c>
    </row>
    <row r="102" spans="1:12" s="2" customFormat="1">
      <c r="A102" s="9">
        <v>324</v>
      </c>
      <c r="B102" s="14" t="s">
        <v>78</v>
      </c>
      <c r="C102" s="31" t="s">
        <v>245</v>
      </c>
      <c r="D102" s="32" t="s">
        <v>258</v>
      </c>
      <c r="E102" s="33" t="s">
        <v>197</v>
      </c>
      <c r="F102" s="18">
        <v>1</v>
      </c>
      <c r="G102" s="7" t="s">
        <v>71</v>
      </c>
      <c r="H102" s="8">
        <v>4</v>
      </c>
      <c r="I102" s="11">
        <v>0</v>
      </c>
      <c r="J102" s="30">
        <v>0</v>
      </c>
      <c r="K102" s="9"/>
      <c r="L102" s="9" t="s">
        <v>40</v>
      </c>
    </row>
    <row r="103" spans="1:12" s="2" customFormat="1">
      <c r="A103" s="9">
        <v>325</v>
      </c>
      <c r="B103" s="14" t="s">
        <v>78</v>
      </c>
      <c r="C103" s="31" t="s">
        <v>245</v>
      </c>
      <c r="D103" s="32" t="s">
        <v>259</v>
      </c>
      <c r="E103" s="33" t="s">
        <v>197</v>
      </c>
      <c r="F103" s="18">
        <v>1</v>
      </c>
      <c r="G103" s="7" t="s">
        <v>71</v>
      </c>
      <c r="H103" s="8">
        <v>1</v>
      </c>
      <c r="I103" s="11">
        <v>0</v>
      </c>
      <c r="J103" s="30">
        <v>0</v>
      </c>
      <c r="K103" s="9"/>
      <c r="L103" s="9" t="s">
        <v>40</v>
      </c>
    </row>
    <row r="104" spans="1:12" s="2" customFormat="1">
      <c r="A104" s="9">
        <v>326</v>
      </c>
      <c r="B104" s="14" t="s">
        <v>78</v>
      </c>
      <c r="C104" s="31" t="s">
        <v>245</v>
      </c>
      <c r="D104" s="32" t="s">
        <v>187</v>
      </c>
      <c r="E104" s="33" t="s">
        <v>197</v>
      </c>
      <c r="F104" s="18">
        <v>1</v>
      </c>
      <c r="G104" s="7" t="s">
        <v>71</v>
      </c>
      <c r="H104" s="8">
        <v>2</v>
      </c>
      <c r="I104" s="11">
        <v>0</v>
      </c>
      <c r="J104" s="30">
        <v>0</v>
      </c>
      <c r="K104" s="9"/>
      <c r="L104" s="9" t="s">
        <v>40</v>
      </c>
    </row>
    <row r="105" spans="1:12" s="2" customFormat="1">
      <c r="A105" s="9">
        <v>327</v>
      </c>
      <c r="B105" s="14" t="s">
        <v>78</v>
      </c>
      <c r="C105" s="31" t="s">
        <v>245</v>
      </c>
      <c r="D105" s="32" t="s">
        <v>261</v>
      </c>
      <c r="E105" s="33" t="s">
        <v>197</v>
      </c>
      <c r="F105" s="18">
        <v>1</v>
      </c>
      <c r="G105" s="7" t="s">
        <v>71</v>
      </c>
      <c r="H105" s="8">
        <v>1</v>
      </c>
      <c r="I105" s="11">
        <v>0</v>
      </c>
      <c r="J105" s="30">
        <v>0</v>
      </c>
      <c r="K105" s="9"/>
      <c r="L105" s="9" t="s">
        <v>40</v>
      </c>
    </row>
    <row r="106" spans="1:12" s="2" customFormat="1">
      <c r="A106" s="9">
        <v>328</v>
      </c>
      <c r="B106" s="14" t="s">
        <v>78</v>
      </c>
      <c r="C106" s="31" t="s">
        <v>245</v>
      </c>
      <c r="D106" s="32" t="s">
        <v>262</v>
      </c>
      <c r="E106" s="33" t="s">
        <v>197</v>
      </c>
      <c r="F106" s="18">
        <v>1</v>
      </c>
      <c r="G106" s="7" t="s">
        <v>71</v>
      </c>
      <c r="H106" s="8">
        <v>1</v>
      </c>
      <c r="I106" s="11">
        <v>0</v>
      </c>
      <c r="J106" s="30">
        <v>0</v>
      </c>
      <c r="K106" s="9"/>
      <c r="L106" s="9" t="s">
        <v>40</v>
      </c>
    </row>
    <row r="107" spans="1:12" s="2" customFormat="1">
      <c r="A107" s="9">
        <v>329</v>
      </c>
      <c r="B107" s="14" t="s">
        <v>78</v>
      </c>
      <c r="C107" s="31" t="s">
        <v>245</v>
      </c>
      <c r="D107" s="32" t="s">
        <v>263</v>
      </c>
      <c r="E107" s="33" t="s">
        <v>197</v>
      </c>
      <c r="F107" s="18">
        <v>1</v>
      </c>
      <c r="G107" s="7" t="s">
        <v>71</v>
      </c>
      <c r="H107" s="8">
        <v>1</v>
      </c>
      <c r="I107" s="11">
        <v>0</v>
      </c>
      <c r="J107" s="30">
        <v>0</v>
      </c>
      <c r="K107" s="9"/>
      <c r="L107" s="9" t="s">
        <v>40</v>
      </c>
    </row>
    <row r="108" spans="1:12" s="2" customFormat="1">
      <c r="A108" s="9">
        <v>330</v>
      </c>
      <c r="B108" s="14" t="s">
        <v>78</v>
      </c>
      <c r="C108" s="31" t="s">
        <v>245</v>
      </c>
      <c r="D108" s="32" t="s">
        <v>266</v>
      </c>
      <c r="E108" s="33" t="s">
        <v>197</v>
      </c>
      <c r="F108" s="18">
        <v>1</v>
      </c>
      <c r="G108" s="7" t="s">
        <v>71</v>
      </c>
      <c r="H108" s="8">
        <v>1</v>
      </c>
      <c r="I108" s="11">
        <v>0</v>
      </c>
      <c r="J108" s="30">
        <v>0</v>
      </c>
      <c r="K108" s="9"/>
      <c r="L108" s="9" t="s">
        <v>40</v>
      </c>
    </row>
    <row r="109" spans="1:12" s="2" customFormat="1">
      <c r="A109" s="9">
        <v>332</v>
      </c>
      <c r="B109" s="14" t="s">
        <v>78</v>
      </c>
      <c r="C109" s="31" t="s">
        <v>245</v>
      </c>
      <c r="D109" s="32" t="s">
        <v>267</v>
      </c>
      <c r="E109" s="33" t="s">
        <v>197</v>
      </c>
      <c r="F109" s="18">
        <v>1</v>
      </c>
      <c r="G109" s="7" t="s">
        <v>71</v>
      </c>
      <c r="H109" s="8">
        <v>1</v>
      </c>
      <c r="I109" s="11">
        <v>0</v>
      </c>
      <c r="J109" s="30">
        <v>0</v>
      </c>
      <c r="K109" s="9"/>
      <c r="L109" s="9" t="s">
        <v>40</v>
      </c>
    </row>
    <row r="110" spans="1:12" s="2" customFormat="1">
      <c r="A110" s="9">
        <v>333</v>
      </c>
      <c r="B110" s="14" t="s">
        <v>78</v>
      </c>
      <c r="C110" s="31" t="s">
        <v>245</v>
      </c>
      <c r="D110" s="32" t="s">
        <v>268</v>
      </c>
      <c r="E110" s="33" t="s">
        <v>197</v>
      </c>
      <c r="F110" s="18">
        <v>1</v>
      </c>
      <c r="G110" s="7" t="s">
        <v>71</v>
      </c>
      <c r="H110" s="8">
        <v>1</v>
      </c>
      <c r="I110" s="11">
        <v>0</v>
      </c>
      <c r="J110" s="30">
        <v>0</v>
      </c>
      <c r="K110" s="9"/>
      <c r="L110" s="9" t="s">
        <v>40</v>
      </c>
    </row>
    <row r="111" spans="1:12" s="2" customFormat="1">
      <c r="A111" s="9">
        <v>331</v>
      </c>
      <c r="B111" s="20" t="s">
        <v>78</v>
      </c>
      <c r="C111" s="28" t="s">
        <v>245</v>
      </c>
      <c r="D111" s="21" t="s">
        <v>270</v>
      </c>
      <c r="E111" s="22" t="s">
        <v>197</v>
      </c>
      <c r="F111" s="18">
        <v>1</v>
      </c>
      <c r="G111" s="23" t="s">
        <v>71</v>
      </c>
      <c r="H111" s="8">
        <v>1</v>
      </c>
      <c r="I111" s="11">
        <v>0</v>
      </c>
      <c r="J111" s="11">
        <v>0</v>
      </c>
      <c r="K111" s="9"/>
      <c r="L111" s="9" t="s">
        <v>40</v>
      </c>
    </row>
    <row r="112" spans="1:12" s="2" customFormat="1">
      <c r="A112" s="9">
        <v>334</v>
      </c>
      <c r="B112" s="20" t="s">
        <v>61</v>
      </c>
      <c r="C112" s="28" t="s">
        <v>245</v>
      </c>
      <c r="D112" s="21" t="s">
        <v>272</v>
      </c>
      <c r="E112" s="22" t="s">
        <v>74</v>
      </c>
      <c r="F112" s="18">
        <v>1</v>
      </c>
      <c r="G112" s="23" t="s">
        <v>71</v>
      </c>
      <c r="H112" s="8">
        <v>1</v>
      </c>
      <c r="I112" s="11">
        <v>0</v>
      </c>
      <c r="J112" s="11">
        <v>0</v>
      </c>
      <c r="K112" s="9"/>
      <c r="L112" s="9" t="s">
        <v>40</v>
      </c>
    </row>
    <row r="113" spans="1:12" s="2" customFormat="1">
      <c r="A113" s="9">
        <v>335</v>
      </c>
      <c r="B113" s="14" t="s">
        <v>78</v>
      </c>
      <c r="C113" s="31" t="s">
        <v>245</v>
      </c>
      <c r="D113" s="32" t="s">
        <v>196</v>
      </c>
      <c r="E113" s="33" t="s">
        <v>197</v>
      </c>
      <c r="F113" s="18">
        <v>1</v>
      </c>
      <c r="G113" s="7" t="s">
        <v>71</v>
      </c>
      <c r="H113" s="8">
        <v>4</v>
      </c>
      <c r="I113" s="11">
        <v>0</v>
      </c>
      <c r="J113" s="30">
        <v>0</v>
      </c>
      <c r="K113" s="9"/>
      <c r="L113" s="9" t="s">
        <v>40</v>
      </c>
    </row>
    <row r="114" spans="1:12" s="2" customFormat="1">
      <c r="A114" s="9">
        <v>336</v>
      </c>
      <c r="B114" s="14" t="s">
        <v>78</v>
      </c>
      <c r="C114" s="31" t="s">
        <v>245</v>
      </c>
      <c r="D114" s="32" t="s">
        <v>274</v>
      </c>
      <c r="E114" s="33" t="s">
        <v>197</v>
      </c>
      <c r="F114" s="18">
        <v>1</v>
      </c>
      <c r="G114" s="7" t="s">
        <v>71</v>
      </c>
      <c r="H114" s="8">
        <v>5</v>
      </c>
      <c r="I114" s="11">
        <v>0</v>
      </c>
      <c r="J114" s="30">
        <v>0</v>
      </c>
      <c r="K114" s="9"/>
      <c r="L114" s="9" t="s">
        <v>40</v>
      </c>
    </row>
    <row r="115" spans="1:12" s="2" customFormat="1">
      <c r="A115" s="9">
        <v>337</v>
      </c>
      <c r="B115" s="14" t="s">
        <v>366</v>
      </c>
      <c r="C115" s="31" t="s">
        <v>245</v>
      </c>
      <c r="D115" s="32" t="s">
        <v>276</v>
      </c>
      <c r="E115" s="33" t="s">
        <v>197</v>
      </c>
      <c r="F115" s="18">
        <v>1</v>
      </c>
      <c r="G115" s="7" t="s">
        <v>71</v>
      </c>
      <c r="H115" s="8">
        <v>2</v>
      </c>
      <c r="I115" s="11">
        <v>0</v>
      </c>
      <c r="J115" s="30">
        <v>0</v>
      </c>
      <c r="K115" s="9"/>
      <c r="L115" s="9" t="s">
        <v>40</v>
      </c>
    </row>
    <row r="116" spans="1:12" s="2" customFormat="1">
      <c r="A116" s="9">
        <v>338</v>
      </c>
      <c r="B116" s="14" t="s">
        <v>78</v>
      </c>
      <c r="C116" s="31" t="s">
        <v>245</v>
      </c>
      <c r="D116" s="32" t="s">
        <v>277</v>
      </c>
      <c r="E116" s="33" t="s">
        <v>197</v>
      </c>
      <c r="F116" s="18">
        <v>1</v>
      </c>
      <c r="G116" s="7" t="s">
        <v>71</v>
      </c>
      <c r="H116" s="8">
        <v>1</v>
      </c>
      <c r="I116" s="11">
        <v>0</v>
      </c>
      <c r="J116" s="30">
        <v>0</v>
      </c>
      <c r="K116" s="9"/>
      <c r="L116" s="9" t="s">
        <v>40</v>
      </c>
    </row>
    <row r="117" spans="1:12" s="2" customFormat="1">
      <c r="A117" s="9">
        <v>339</v>
      </c>
      <c r="B117" s="14" t="s">
        <v>78</v>
      </c>
      <c r="C117" s="31" t="s">
        <v>245</v>
      </c>
      <c r="D117" s="32" t="s">
        <v>147</v>
      </c>
      <c r="E117" s="33" t="s">
        <v>197</v>
      </c>
      <c r="F117" s="18">
        <v>1</v>
      </c>
      <c r="G117" s="7" t="s">
        <v>71</v>
      </c>
      <c r="H117" s="8">
        <v>1</v>
      </c>
      <c r="I117" s="11">
        <v>0</v>
      </c>
      <c r="J117" s="30">
        <v>0</v>
      </c>
      <c r="K117" s="9"/>
      <c r="L117" s="9" t="s">
        <v>40</v>
      </c>
    </row>
    <row r="118" spans="1:12" s="2" customFormat="1">
      <c r="A118" s="9">
        <v>340</v>
      </c>
      <c r="B118" s="14" t="s">
        <v>78</v>
      </c>
      <c r="C118" s="31" t="s">
        <v>245</v>
      </c>
      <c r="D118" s="32" t="s">
        <v>278</v>
      </c>
      <c r="E118" s="33" t="s">
        <v>197</v>
      </c>
      <c r="F118" s="18">
        <v>1</v>
      </c>
      <c r="G118" s="7" t="s">
        <v>71</v>
      </c>
      <c r="H118" s="8">
        <v>1</v>
      </c>
      <c r="I118" s="11">
        <v>0</v>
      </c>
      <c r="J118" s="30">
        <v>0</v>
      </c>
      <c r="K118" s="9"/>
      <c r="L118" s="9" t="s">
        <v>40</v>
      </c>
    </row>
    <row r="119" spans="1:12" s="2" customFormat="1">
      <c r="A119" s="9">
        <v>341</v>
      </c>
      <c r="B119" s="14" t="s">
        <v>78</v>
      </c>
      <c r="C119" s="31" t="s">
        <v>245</v>
      </c>
      <c r="D119" s="32" t="s">
        <v>279</v>
      </c>
      <c r="E119" s="33" t="s">
        <v>197</v>
      </c>
      <c r="F119" s="18">
        <v>1</v>
      </c>
      <c r="G119" s="7" t="s">
        <v>71</v>
      </c>
      <c r="H119" s="8">
        <v>1</v>
      </c>
      <c r="I119" s="11">
        <v>0</v>
      </c>
      <c r="J119" s="30">
        <v>0</v>
      </c>
      <c r="K119" s="9"/>
      <c r="L119" s="9" t="s">
        <v>40</v>
      </c>
    </row>
    <row r="120" spans="1:12" s="2" customFormat="1">
      <c r="A120" s="9">
        <v>342</v>
      </c>
      <c r="B120" s="14" t="s">
        <v>78</v>
      </c>
      <c r="C120" s="31" t="s">
        <v>245</v>
      </c>
      <c r="D120" s="32" t="s">
        <v>280</v>
      </c>
      <c r="E120" s="33" t="s">
        <v>197</v>
      </c>
      <c r="F120" s="18">
        <v>1</v>
      </c>
      <c r="G120" s="7" t="s">
        <v>71</v>
      </c>
      <c r="H120" s="8">
        <v>1</v>
      </c>
      <c r="I120" s="11">
        <v>0</v>
      </c>
      <c r="J120" s="30">
        <v>0</v>
      </c>
      <c r="K120" s="9"/>
      <c r="L120" s="9" t="s">
        <v>40</v>
      </c>
    </row>
    <row r="121" spans="1:12" s="2" customFormat="1">
      <c r="A121" s="9">
        <v>343</v>
      </c>
      <c r="B121" s="14" t="s">
        <v>78</v>
      </c>
      <c r="C121" s="31" t="s">
        <v>245</v>
      </c>
      <c r="D121" s="32" t="s">
        <v>281</v>
      </c>
      <c r="E121" s="33" t="s">
        <v>197</v>
      </c>
      <c r="F121" s="18">
        <v>1</v>
      </c>
      <c r="G121" s="7" t="s">
        <v>71</v>
      </c>
      <c r="H121" s="8">
        <v>10</v>
      </c>
      <c r="I121" s="11">
        <v>0</v>
      </c>
      <c r="J121" s="30">
        <v>0</v>
      </c>
      <c r="K121" s="9"/>
      <c r="L121" s="9" t="s">
        <v>40</v>
      </c>
    </row>
    <row r="122" spans="1:12" s="2" customFormat="1">
      <c r="A122" s="9">
        <v>344</v>
      </c>
      <c r="B122" s="14" t="s">
        <v>78</v>
      </c>
      <c r="C122" s="31" t="s">
        <v>245</v>
      </c>
      <c r="D122" s="32" t="s">
        <v>367</v>
      </c>
      <c r="E122" s="33" t="s">
        <v>197</v>
      </c>
      <c r="F122" s="18">
        <v>1</v>
      </c>
      <c r="G122" s="7" t="s">
        <v>71</v>
      </c>
      <c r="H122" s="8">
        <v>9</v>
      </c>
      <c r="I122" s="11">
        <v>0</v>
      </c>
      <c r="J122" s="30">
        <v>0</v>
      </c>
      <c r="K122" s="9"/>
      <c r="L122" s="9" t="s">
        <v>40</v>
      </c>
    </row>
    <row r="123" spans="1:12" s="2" customFormat="1">
      <c r="A123" s="9">
        <v>345</v>
      </c>
      <c r="B123" s="14" t="s">
        <v>78</v>
      </c>
      <c r="C123" s="31" t="s">
        <v>245</v>
      </c>
      <c r="D123" s="32" t="s">
        <v>283</v>
      </c>
      <c r="E123" s="33" t="s">
        <v>197</v>
      </c>
      <c r="F123" s="18">
        <v>1</v>
      </c>
      <c r="G123" s="7" t="s">
        <v>71</v>
      </c>
      <c r="H123" s="8">
        <v>1</v>
      </c>
      <c r="I123" s="11">
        <v>0</v>
      </c>
      <c r="J123" s="30">
        <v>0</v>
      </c>
      <c r="K123" s="9"/>
      <c r="L123" s="9" t="s">
        <v>40</v>
      </c>
    </row>
    <row r="124" spans="1:12" s="2" customFormat="1">
      <c r="A124" s="9">
        <v>346</v>
      </c>
      <c r="B124" s="14" t="s">
        <v>78</v>
      </c>
      <c r="C124" s="31" t="s">
        <v>245</v>
      </c>
      <c r="D124" s="32" t="s">
        <v>284</v>
      </c>
      <c r="E124" s="33" t="s">
        <v>197</v>
      </c>
      <c r="F124" s="18">
        <v>1</v>
      </c>
      <c r="G124" s="7" t="s">
        <v>71</v>
      </c>
      <c r="H124" s="8">
        <v>1</v>
      </c>
      <c r="I124" s="11">
        <v>0</v>
      </c>
      <c r="J124" s="30">
        <v>0</v>
      </c>
      <c r="K124" s="9"/>
      <c r="L124" s="9" t="s">
        <v>40</v>
      </c>
    </row>
    <row r="125" spans="1:12">
      <c r="H125" s="26">
        <f>SUM(H93:H124)</f>
        <v>87</v>
      </c>
    </row>
  </sheetData>
  <phoneticPr fontId="3"/>
  <dataValidations count="2">
    <dataValidation allowBlank="1" showInputMessage="1" showErrorMessage="1" sqref="G80:G92 C80:D92 C3:D79 G3:G79 G93:G108 G109:G124 C93:D108 C109:D124" xr:uid="{65E0C4BE-3E89-45EA-9547-3508E0773280}"/>
    <dataValidation type="list" allowBlank="1" showDropDown="1" showInputMessage="1" sqref="E80:E92 E3:E72 E74:E79 E93:E108 E109:E124" xr:uid="{94EE1033-D57D-420A-BEDB-FCD6A0211C62}">
      <formula1>"FLR40W,FLR40W 非常用,"</formula1>
    </dataValidation>
  </dataValidations>
  <pageMargins left="0.7" right="0.7" top="0.75" bottom="0.75" header="0.3" footer="0.3"/>
  <pageSetup paperSize="8" scale="4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9F12-0D1E-49AF-863D-31F389F86CFF}">
  <sheetPr>
    <pageSetUpPr fitToPage="1"/>
  </sheetPr>
  <dimension ref="A1:L9"/>
  <sheetViews>
    <sheetView workbookViewId="0">
      <selection activeCell="L12" sqref="L12"/>
    </sheetView>
  </sheetViews>
  <sheetFormatPr defaultRowHeight="17.649999999999999"/>
  <cols>
    <col min="1" max="1" width="4.4375" style="10" customWidth="1"/>
    <col min="2" max="2" width="8.25" style="10" bestFit="1" customWidth="1"/>
    <col min="3" max="3" width="4.5" style="10" customWidth="1"/>
    <col min="4" max="4" width="23" style="10" bestFit="1" customWidth="1"/>
    <col min="5" max="5" width="21.375" style="10" bestFit="1" customWidth="1"/>
    <col min="6" max="6" width="4.8125" style="10" bestFit="1" customWidth="1"/>
    <col min="7" max="7" width="23.9375" style="10" customWidth="1"/>
    <col min="8" max="8" width="5.1875" style="10" bestFit="1" customWidth="1"/>
    <col min="9" max="9" width="12.9375" style="10" bestFit="1" customWidth="1"/>
    <col min="10" max="10" width="15.4375" style="10" bestFit="1" customWidth="1"/>
    <col min="11" max="11" width="22.4375" style="10" customWidth="1"/>
    <col min="12" max="12" width="11.8125" style="10" bestFit="1" customWidth="1"/>
  </cols>
  <sheetData>
    <row r="1" spans="1:12" ht="22.9">
      <c r="A1" s="25" t="s">
        <v>21</v>
      </c>
    </row>
    <row r="2" spans="1:12">
      <c r="A2" s="9" t="s">
        <v>0</v>
      </c>
      <c r="B2" s="9" t="s">
        <v>11</v>
      </c>
      <c r="C2" s="9" t="s">
        <v>1</v>
      </c>
      <c r="D2" s="9" t="s">
        <v>10</v>
      </c>
      <c r="E2" s="9" t="s">
        <v>2</v>
      </c>
      <c r="F2" s="9" t="s">
        <v>3</v>
      </c>
      <c r="G2" s="9" t="s">
        <v>6</v>
      </c>
      <c r="H2" s="9" t="s">
        <v>4</v>
      </c>
      <c r="I2" s="9" t="s">
        <v>8</v>
      </c>
      <c r="J2" s="9" t="s">
        <v>5</v>
      </c>
      <c r="K2" s="9" t="s">
        <v>9</v>
      </c>
      <c r="L2" s="9" t="s">
        <v>7</v>
      </c>
    </row>
    <row r="3" spans="1:12">
      <c r="A3" s="9">
        <v>347</v>
      </c>
      <c r="B3" s="14" t="s">
        <v>26</v>
      </c>
      <c r="C3" s="31" t="s">
        <v>34</v>
      </c>
      <c r="D3" s="32" t="s">
        <v>31</v>
      </c>
      <c r="E3" s="33" t="s">
        <v>37</v>
      </c>
      <c r="F3" s="18">
        <v>1</v>
      </c>
      <c r="G3" s="7" t="s">
        <v>322</v>
      </c>
      <c r="H3" s="8">
        <v>5</v>
      </c>
      <c r="I3" s="11">
        <v>3696</v>
      </c>
      <c r="J3" s="30">
        <v>48</v>
      </c>
      <c r="K3" s="9"/>
      <c r="L3" s="9" t="s">
        <v>40</v>
      </c>
    </row>
    <row r="4" spans="1:12">
      <c r="A4" s="9">
        <v>348</v>
      </c>
      <c r="B4" s="14" t="s">
        <v>27</v>
      </c>
      <c r="C4" s="31" t="s">
        <v>34</v>
      </c>
      <c r="D4" s="32" t="s">
        <v>32</v>
      </c>
      <c r="E4" s="33" t="s">
        <v>38</v>
      </c>
      <c r="F4" s="18">
        <v>1</v>
      </c>
      <c r="G4" s="7" t="s">
        <v>322</v>
      </c>
      <c r="H4" s="8">
        <v>1</v>
      </c>
      <c r="I4" s="11">
        <v>3696</v>
      </c>
      <c r="J4" s="30">
        <v>22</v>
      </c>
      <c r="K4" s="9"/>
      <c r="L4" s="9" t="s">
        <v>40</v>
      </c>
    </row>
    <row r="5" spans="1:12">
      <c r="A5" s="9">
        <v>349</v>
      </c>
      <c r="B5" s="14" t="s">
        <v>28</v>
      </c>
      <c r="C5" s="31" t="s">
        <v>34</v>
      </c>
      <c r="D5" s="32" t="s">
        <v>33</v>
      </c>
      <c r="E5" s="33" t="s">
        <v>39</v>
      </c>
      <c r="F5" s="18">
        <v>1</v>
      </c>
      <c r="G5" s="7" t="s">
        <v>302</v>
      </c>
      <c r="H5" s="8">
        <v>1</v>
      </c>
      <c r="I5" s="11">
        <v>3696</v>
      </c>
      <c r="J5" s="30">
        <v>22.5</v>
      </c>
      <c r="K5" s="9" t="s">
        <v>335</v>
      </c>
      <c r="L5" s="9" t="s">
        <v>40</v>
      </c>
    </row>
    <row r="6" spans="1:12" s="2" customFormat="1">
      <c r="A6" s="9">
        <v>350</v>
      </c>
      <c r="B6" s="14" t="s">
        <v>29</v>
      </c>
      <c r="C6" s="31" t="s">
        <v>34</v>
      </c>
      <c r="D6" s="32" t="s">
        <v>33</v>
      </c>
      <c r="E6" s="33" t="s">
        <v>37</v>
      </c>
      <c r="F6" s="18">
        <v>1</v>
      </c>
      <c r="G6" s="7" t="s">
        <v>303</v>
      </c>
      <c r="H6" s="8">
        <v>1</v>
      </c>
      <c r="I6" s="11">
        <v>3696</v>
      </c>
      <c r="J6" s="30">
        <v>38</v>
      </c>
      <c r="K6" s="9" t="s">
        <v>335</v>
      </c>
      <c r="L6" s="9" t="s">
        <v>40</v>
      </c>
    </row>
    <row r="7" spans="1:12" s="2" customFormat="1">
      <c r="A7" s="41">
        <v>351</v>
      </c>
      <c r="B7" s="42" t="s">
        <v>30</v>
      </c>
      <c r="C7" s="43" t="s">
        <v>34</v>
      </c>
      <c r="D7" s="44" t="s">
        <v>33</v>
      </c>
      <c r="E7" s="45" t="s">
        <v>371</v>
      </c>
      <c r="F7" s="50">
        <v>1</v>
      </c>
      <c r="G7" s="47" t="s">
        <v>36</v>
      </c>
      <c r="H7" s="48">
        <v>1</v>
      </c>
      <c r="I7" s="46">
        <v>0</v>
      </c>
      <c r="J7" s="46">
        <v>22</v>
      </c>
      <c r="K7" s="41" t="s">
        <v>372</v>
      </c>
      <c r="L7" s="41" t="s">
        <v>40</v>
      </c>
    </row>
    <row r="8" spans="1:12">
      <c r="A8" s="5"/>
      <c r="B8" s="5"/>
      <c r="C8" s="5"/>
      <c r="D8" s="5"/>
      <c r="E8" s="5"/>
      <c r="F8" s="13"/>
      <c r="G8" s="5"/>
      <c r="H8" s="27">
        <f>SUM(H3:H7)</f>
        <v>9</v>
      </c>
      <c r="I8" s="5"/>
      <c r="J8" s="5"/>
      <c r="K8" s="5"/>
      <c r="L8" s="5"/>
    </row>
    <row r="9" spans="1:12">
      <c r="C9" s="5"/>
      <c r="D9" s="5"/>
      <c r="E9" s="5"/>
      <c r="F9" s="13"/>
      <c r="G9" s="24"/>
      <c r="H9" s="15"/>
      <c r="I9" s="5"/>
      <c r="J9" s="5"/>
      <c r="K9" s="5"/>
      <c r="L9" s="5"/>
    </row>
  </sheetData>
  <phoneticPr fontId="3"/>
  <dataValidations count="2">
    <dataValidation allowBlank="1" showInputMessage="1" showErrorMessage="1" sqref="C3:D7 G3:G7" xr:uid="{AA8B5FED-7327-41F6-BFE3-46F903C1D4F2}"/>
    <dataValidation type="list" allowBlank="1" showDropDown="1" showInputMessage="1" sqref="E3:E7" xr:uid="{AD34E47F-9FCD-4325-B6F4-8C0BB4B2EDA7}">
      <formula1>"FLR40W,FLR40W 非常用,"</formula1>
    </dataValidation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2B2E-05FF-42E1-82BE-87D99367E7B8}">
  <sheetPr>
    <tabColor rgb="FF00B050"/>
  </sheetPr>
  <dimension ref="A1:O22"/>
  <sheetViews>
    <sheetView zoomScaleNormal="100" workbookViewId="0">
      <selection activeCell="R12" sqref="R12"/>
    </sheetView>
  </sheetViews>
  <sheetFormatPr defaultRowHeight="17.649999999999999"/>
  <cols>
    <col min="1" max="1" width="25.5625" customWidth="1"/>
    <col min="2" max="15" width="10.5625" customWidth="1"/>
  </cols>
  <sheetData>
    <row r="1" spans="1:15" ht="21.4">
      <c r="A1" s="67" t="s">
        <v>467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5.05" customHeight="1">
      <c r="A3" s="63"/>
      <c r="B3" s="63" t="s">
        <v>379</v>
      </c>
      <c r="C3" s="63" t="s">
        <v>380</v>
      </c>
      <c r="D3" s="63" t="s">
        <v>381</v>
      </c>
      <c r="E3" s="63" t="s">
        <v>382</v>
      </c>
      <c r="F3" s="63" t="s">
        <v>383</v>
      </c>
      <c r="G3" s="63" t="s">
        <v>384</v>
      </c>
      <c r="H3" s="63" t="s">
        <v>385</v>
      </c>
      <c r="I3" s="63" t="s">
        <v>386</v>
      </c>
      <c r="J3" s="63" t="s">
        <v>387</v>
      </c>
      <c r="K3" s="63" t="s">
        <v>388</v>
      </c>
      <c r="L3" s="63" t="s">
        <v>389</v>
      </c>
      <c r="M3" s="68" t="s">
        <v>390</v>
      </c>
      <c r="N3" s="69" t="s">
        <v>391</v>
      </c>
      <c r="O3" s="63" t="s">
        <v>392</v>
      </c>
    </row>
    <row r="4" spans="1:15" ht="25.05" customHeight="1">
      <c r="A4" s="64" t="s">
        <v>879</v>
      </c>
      <c r="B4" s="107">
        <v>51455</v>
      </c>
      <c r="C4" s="107">
        <v>53185</v>
      </c>
      <c r="D4" s="107">
        <v>43238</v>
      </c>
      <c r="E4" s="107">
        <v>42335</v>
      </c>
      <c r="F4" s="107">
        <v>49121</v>
      </c>
      <c r="G4" s="107">
        <v>59894</v>
      </c>
      <c r="H4" s="107">
        <v>64813</v>
      </c>
      <c r="I4" s="107">
        <v>55520</v>
      </c>
      <c r="J4" s="107">
        <v>49841</v>
      </c>
      <c r="K4" s="107">
        <v>50095</v>
      </c>
      <c r="L4" s="107">
        <v>50725</v>
      </c>
      <c r="M4" s="106">
        <v>51248</v>
      </c>
      <c r="N4" s="70">
        <f>SUM(B4:M4)</f>
        <v>621470</v>
      </c>
      <c r="O4" s="71">
        <f>ROUND(AVERAGE(B4:M4),0)</f>
        <v>51789</v>
      </c>
    </row>
    <row r="5" spans="1:15" ht="25.05" customHeight="1">
      <c r="A5" s="64" t="s">
        <v>393</v>
      </c>
      <c r="B5" s="64">
        <v>30.71</v>
      </c>
      <c r="C5" s="64">
        <v>30.7</v>
      </c>
      <c r="D5" s="64">
        <v>20.81</v>
      </c>
      <c r="E5" s="64">
        <v>20.79</v>
      </c>
      <c r="F5" s="64">
        <v>20.78</v>
      </c>
      <c r="G5" s="64">
        <v>20.82</v>
      </c>
      <c r="H5" s="64">
        <v>20.79</v>
      </c>
      <c r="I5" s="64">
        <v>20.74</v>
      </c>
      <c r="J5" s="64">
        <v>20.82</v>
      </c>
      <c r="K5" s="64">
        <v>20.78</v>
      </c>
      <c r="L5" s="64">
        <v>20.75</v>
      </c>
      <c r="M5" s="108">
        <v>20.72</v>
      </c>
      <c r="N5" s="70"/>
      <c r="O5" s="74">
        <f>ROUND(AVERAGE(B5:M5),2)</f>
        <v>22.43</v>
      </c>
    </row>
    <row r="6" spans="1:15" ht="25.05" customHeight="1">
      <c r="A6" s="64" t="s">
        <v>394</v>
      </c>
      <c r="B6" s="111">
        <v>-11.63</v>
      </c>
      <c r="C6" s="111">
        <v>-11.77</v>
      </c>
      <c r="D6" s="111">
        <v>-2.37</v>
      </c>
      <c r="E6" s="111">
        <v>-2.71</v>
      </c>
      <c r="F6" s="111">
        <v>-2.0699999999999998</v>
      </c>
      <c r="G6" s="111">
        <v>-1.28</v>
      </c>
      <c r="H6" s="111">
        <v>-1.24</v>
      </c>
      <c r="I6" s="111">
        <v>-3.16</v>
      </c>
      <c r="J6" s="111">
        <v>-2.76</v>
      </c>
      <c r="K6" s="111">
        <v>-1.91</v>
      </c>
      <c r="L6" s="111">
        <v>-0.77</v>
      </c>
      <c r="M6" s="112">
        <v>-1.06</v>
      </c>
      <c r="N6" s="70"/>
      <c r="O6" s="74">
        <f>ROUND(AVERAGE(B6:M6),2)</f>
        <v>-3.56</v>
      </c>
    </row>
    <row r="7" spans="1:15" ht="25.05" customHeight="1">
      <c r="A7" s="64" t="s">
        <v>377</v>
      </c>
      <c r="B7" s="64">
        <v>1.4</v>
      </c>
      <c r="C7" s="64">
        <v>1.4</v>
      </c>
      <c r="D7" s="64">
        <v>1.4</v>
      </c>
      <c r="E7" s="64">
        <v>3.49</v>
      </c>
      <c r="F7" s="64">
        <v>3.49</v>
      </c>
      <c r="G7" s="64">
        <v>3.49</v>
      </c>
      <c r="H7" s="64">
        <v>3.49</v>
      </c>
      <c r="I7" s="64">
        <v>3.49</v>
      </c>
      <c r="J7" s="64">
        <v>3.49</v>
      </c>
      <c r="K7" s="64">
        <v>3.49</v>
      </c>
      <c r="L7" s="64">
        <v>3.49</v>
      </c>
      <c r="M7" s="109">
        <v>3.49</v>
      </c>
      <c r="N7" s="70"/>
      <c r="O7" s="74">
        <f>ROUND(AVERAGE(B7:M7),)</f>
        <v>3</v>
      </c>
    </row>
    <row r="8" spans="1:15" ht="25.05" customHeight="1">
      <c r="A8" s="64" t="s">
        <v>395</v>
      </c>
      <c r="B8" s="72">
        <f>SUM(B5:B7)</f>
        <v>20.479999999999997</v>
      </c>
      <c r="C8" s="72">
        <f t="shared" ref="C8:M8" si="0">SUM(C5:C7)</f>
        <v>20.329999999999998</v>
      </c>
      <c r="D8" s="72">
        <f t="shared" si="0"/>
        <v>19.839999999999996</v>
      </c>
      <c r="E8" s="72">
        <f t="shared" si="0"/>
        <v>21.57</v>
      </c>
      <c r="F8" s="72">
        <f t="shared" si="0"/>
        <v>22.200000000000003</v>
      </c>
      <c r="G8" s="72">
        <f t="shared" si="0"/>
        <v>23.03</v>
      </c>
      <c r="H8" s="72">
        <f t="shared" si="0"/>
        <v>23.04</v>
      </c>
      <c r="I8" s="72">
        <f t="shared" si="0"/>
        <v>21.07</v>
      </c>
      <c r="J8" s="72">
        <f t="shared" si="0"/>
        <v>21.550000000000004</v>
      </c>
      <c r="K8" s="72">
        <f t="shared" si="0"/>
        <v>22.36</v>
      </c>
      <c r="L8" s="72">
        <f t="shared" si="0"/>
        <v>23.47</v>
      </c>
      <c r="M8" s="108">
        <f t="shared" si="0"/>
        <v>23.15</v>
      </c>
      <c r="N8" s="70"/>
      <c r="O8" s="74">
        <f>ROUND(AVERAGE(B8:M8),2)</f>
        <v>21.84</v>
      </c>
    </row>
    <row r="9" spans="1:15" ht="25.05" customHeight="1">
      <c r="A9" s="62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5" ht="25.05" customHeight="1">
      <c r="A10" s="63"/>
      <c r="B10" s="63" t="s">
        <v>396</v>
      </c>
      <c r="C10" s="63" t="s">
        <v>397</v>
      </c>
      <c r="D10" s="63" t="s">
        <v>398</v>
      </c>
      <c r="E10" s="63" t="s">
        <v>399</v>
      </c>
      <c r="F10" s="63" t="s">
        <v>400</v>
      </c>
      <c r="G10" s="63" t="s">
        <v>401</v>
      </c>
      <c r="H10" s="63" t="s">
        <v>402</v>
      </c>
      <c r="I10" s="63" t="s">
        <v>403</v>
      </c>
      <c r="J10" s="63" t="s">
        <v>404</v>
      </c>
      <c r="K10" s="63" t="s">
        <v>405</v>
      </c>
      <c r="L10" s="63" t="s">
        <v>406</v>
      </c>
      <c r="M10" s="68" t="s">
        <v>407</v>
      </c>
      <c r="N10" s="69" t="s">
        <v>391</v>
      </c>
      <c r="O10" s="63" t="s">
        <v>392</v>
      </c>
    </row>
    <row r="11" spans="1:15" ht="25.05" customHeight="1">
      <c r="A11" s="64" t="s">
        <v>879</v>
      </c>
      <c r="B11" s="107">
        <v>47521</v>
      </c>
      <c r="C11" s="107">
        <v>47890</v>
      </c>
      <c r="D11" s="107">
        <v>44643</v>
      </c>
      <c r="E11" s="107">
        <v>37488</v>
      </c>
      <c r="F11" s="107">
        <v>53525</v>
      </c>
      <c r="G11" s="107">
        <v>59408</v>
      </c>
      <c r="H11" s="107">
        <v>61787</v>
      </c>
      <c r="I11" s="107">
        <v>58349</v>
      </c>
      <c r="J11" s="107">
        <v>47828</v>
      </c>
      <c r="K11" s="107">
        <v>48706</v>
      </c>
      <c r="L11" s="107">
        <v>51548</v>
      </c>
      <c r="M11" s="106">
        <v>52681</v>
      </c>
      <c r="N11" s="70">
        <f>SUM(B11:M11)</f>
        <v>611374</v>
      </c>
      <c r="O11" s="71">
        <f>ROUND(AVERAGE(B11:M11),0)</f>
        <v>50948</v>
      </c>
    </row>
    <row r="12" spans="1:15" ht="25.05" customHeight="1">
      <c r="A12" s="64" t="s">
        <v>393</v>
      </c>
      <c r="B12" s="64">
        <v>15.89</v>
      </c>
      <c r="C12" s="64">
        <v>15.93</v>
      </c>
      <c r="D12" s="64">
        <v>30.67</v>
      </c>
      <c r="E12" s="64">
        <v>30.6</v>
      </c>
      <c r="F12" s="64">
        <v>30.75</v>
      </c>
      <c r="G12" s="64">
        <v>30.64</v>
      </c>
      <c r="H12" s="64">
        <v>30.71</v>
      </c>
      <c r="I12" s="64">
        <v>30.68</v>
      </c>
      <c r="J12" s="64">
        <v>30.69</v>
      </c>
      <c r="K12" s="64">
        <v>30.66</v>
      </c>
      <c r="L12" s="64">
        <v>30.72</v>
      </c>
      <c r="M12" s="73">
        <v>30.67</v>
      </c>
      <c r="N12" s="70"/>
      <c r="O12" s="74">
        <f>ROUND(AVERAGE(B12:M12),2)</f>
        <v>28.22</v>
      </c>
    </row>
    <row r="13" spans="1:15" ht="25.05" customHeight="1">
      <c r="A13" s="64" t="s">
        <v>394</v>
      </c>
      <c r="B13" s="64">
        <v>6.35</v>
      </c>
      <c r="C13" s="64">
        <v>5.8</v>
      </c>
      <c r="D13" s="111">
        <v>-5.38</v>
      </c>
      <c r="E13" s="111">
        <v>-7.03</v>
      </c>
      <c r="F13" s="111">
        <v>-9.14</v>
      </c>
      <c r="G13" s="111">
        <v>-10.92</v>
      </c>
      <c r="H13" s="111">
        <v>-12.31</v>
      </c>
      <c r="I13" s="111">
        <v>-13.19</v>
      </c>
      <c r="J13" s="111">
        <v>-11.95</v>
      </c>
      <c r="K13" s="111">
        <v>-12.11</v>
      </c>
      <c r="L13" s="111">
        <v>-12.01</v>
      </c>
      <c r="M13" s="112">
        <v>-11.77</v>
      </c>
      <c r="N13" s="70"/>
      <c r="O13" s="74">
        <f>ROUND(AVERAGE(B13:M13),2)</f>
        <v>-7.81</v>
      </c>
    </row>
    <row r="14" spans="1:15" ht="25.05" customHeight="1">
      <c r="A14" s="64" t="s">
        <v>377</v>
      </c>
      <c r="B14" s="64">
        <v>3.45</v>
      </c>
      <c r="C14" s="64">
        <v>3.45</v>
      </c>
      <c r="D14" s="64">
        <v>3.45</v>
      </c>
      <c r="E14" s="64">
        <v>1.4</v>
      </c>
      <c r="F14" s="64">
        <v>1.4</v>
      </c>
      <c r="G14" s="64">
        <v>1.4</v>
      </c>
      <c r="H14" s="64">
        <v>1.4</v>
      </c>
      <c r="I14" s="64">
        <v>1.4</v>
      </c>
      <c r="J14" s="64">
        <v>1.4</v>
      </c>
      <c r="K14" s="64">
        <v>1.4</v>
      </c>
      <c r="L14" s="64">
        <v>1.4</v>
      </c>
      <c r="M14" s="109">
        <v>1.4</v>
      </c>
      <c r="N14" s="70"/>
      <c r="O14" s="74">
        <f>ROUND(AVERAGE(B14:M14),2)</f>
        <v>1.91</v>
      </c>
    </row>
    <row r="15" spans="1:15" ht="25.05" customHeight="1">
      <c r="A15" s="64" t="s">
        <v>395</v>
      </c>
      <c r="B15" s="72">
        <f>SUM(B12:B14)</f>
        <v>25.69</v>
      </c>
      <c r="C15" s="72">
        <f t="shared" ref="C15:M15" si="1">SUM(C12:C14)</f>
        <v>25.18</v>
      </c>
      <c r="D15" s="72">
        <f t="shared" si="1"/>
        <v>28.740000000000002</v>
      </c>
      <c r="E15" s="72">
        <f t="shared" si="1"/>
        <v>24.97</v>
      </c>
      <c r="F15" s="72">
        <f t="shared" si="1"/>
        <v>23.009999999999998</v>
      </c>
      <c r="G15" s="72">
        <f t="shared" si="1"/>
        <v>21.119999999999997</v>
      </c>
      <c r="H15" s="72">
        <f t="shared" si="1"/>
        <v>19.799999999999997</v>
      </c>
      <c r="I15" s="72">
        <f t="shared" si="1"/>
        <v>18.89</v>
      </c>
      <c r="J15" s="72">
        <f t="shared" si="1"/>
        <v>20.14</v>
      </c>
      <c r="K15" s="72">
        <f t="shared" si="1"/>
        <v>19.95</v>
      </c>
      <c r="L15" s="72">
        <f t="shared" si="1"/>
        <v>20.11</v>
      </c>
      <c r="M15" s="108">
        <f t="shared" si="1"/>
        <v>20.3</v>
      </c>
      <c r="N15" s="70"/>
      <c r="O15" s="74">
        <f t="shared" ref="O15" si="2">AVERAGE(B15:M15)</f>
        <v>22.324999999999999</v>
      </c>
    </row>
    <row r="16" spans="1:15" ht="25.05" customHeight="1">
      <c r="A16" s="62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5" ht="25.05" customHeight="1">
      <c r="A17" s="63"/>
      <c r="B17" s="63" t="s">
        <v>408</v>
      </c>
      <c r="C17" s="63" t="s">
        <v>409</v>
      </c>
      <c r="D17" s="63" t="s">
        <v>410</v>
      </c>
      <c r="E17" s="63" t="s">
        <v>411</v>
      </c>
      <c r="F17" s="63" t="s">
        <v>412</v>
      </c>
      <c r="G17" s="63" t="s">
        <v>413</v>
      </c>
      <c r="H17" s="63" t="s">
        <v>414</v>
      </c>
      <c r="I17" s="63" t="s">
        <v>415</v>
      </c>
      <c r="J17" s="63" t="s">
        <v>416</v>
      </c>
      <c r="K17" s="63" t="s">
        <v>417</v>
      </c>
      <c r="L17" s="63" t="s">
        <v>418</v>
      </c>
      <c r="M17" s="68" t="s">
        <v>419</v>
      </c>
      <c r="N17" s="69" t="s">
        <v>391</v>
      </c>
      <c r="O17" s="63" t="s">
        <v>392</v>
      </c>
    </row>
    <row r="18" spans="1:15" ht="25.05" customHeight="1">
      <c r="A18" s="64" t="s">
        <v>879</v>
      </c>
      <c r="B18" s="107">
        <v>48436</v>
      </c>
      <c r="C18" s="107">
        <v>49913</v>
      </c>
      <c r="D18" s="107">
        <v>44080</v>
      </c>
      <c r="E18" s="107">
        <v>41399</v>
      </c>
      <c r="F18" s="107">
        <v>50192</v>
      </c>
      <c r="G18" s="107">
        <v>57469</v>
      </c>
      <c r="H18" s="107">
        <v>56813</v>
      </c>
      <c r="I18" s="107">
        <v>53804</v>
      </c>
      <c r="J18" s="107">
        <v>48333</v>
      </c>
      <c r="K18" s="107">
        <v>47521</v>
      </c>
      <c r="L18" s="107">
        <v>50195</v>
      </c>
      <c r="M18" s="106">
        <v>52270</v>
      </c>
      <c r="N18" s="70">
        <f>SUM(B18:M18)</f>
        <v>600425</v>
      </c>
      <c r="O18" s="71">
        <f>ROUND(AVERAGE(B18:M18),0)</f>
        <v>50035</v>
      </c>
    </row>
    <row r="19" spans="1:15" ht="25.05" customHeight="1">
      <c r="A19" s="64" t="s">
        <v>393</v>
      </c>
      <c r="B19" s="64">
        <v>15.86</v>
      </c>
      <c r="C19" s="64">
        <v>15.92</v>
      </c>
      <c r="D19" s="64">
        <v>15.91</v>
      </c>
      <c r="E19" s="64">
        <v>15.78</v>
      </c>
      <c r="F19" s="64">
        <v>15.95</v>
      </c>
      <c r="G19" s="64">
        <v>15.85</v>
      </c>
      <c r="H19" s="64">
        <v>15.92</v>
      </c>
      <c r="I19" s="64">
        <v>15.88</v>
      </c>
      <c r="J19" s="64">
        <v>15.86</v>
      </c>
      <c r="K19" s="64">
        <v>15.87</v>
      </c>
      <c r="L19" s="64">
        <v>15.93</v>
      </c>
      <c r="M19" s="73">
        <v>15.89</v>
      </c>
      <c r="N19" s="70"/>
      <c r="O19" s="74">
        <f t="shared" ref="O19" si="3">AVERAGE(B19:M19)</f>
        <v>15.885</v>
      </c>
    </row>
    <row r="20" spans="1:15" ht="25.05" customHeight="1">
      <c r="A20" s="64" t="s">
        <v>394</v>
      </c>
      <c r="B20" s="64">
        <v>0.6</v>
      </c>
      <c r="C20" s="64">
        <v>1.1200000000000001</v>
      </c>
      <c r="D20" s="64">
        <v>1.34</v>
      </c>
      <c r="E20" s="64">
        <v>1.49</v>
      </c>
      <c r="F20" s="64">
        <v>1.85</v>
      </c>
      <c r="G20" s="64">
        <v>3.1</v>
      </c>
      <c r="H20" s="64">
        <v>4.55</v>
      </c>
      <c r="I20" s="64">
        <v>6.54</v>
      </c>
      <c r="J20" s="64">
        <v>8.0500000000000007</v>
      </c>
      <c r="K20" s="64">
        <v>8.94</v>
      </c>
      <c r="L20" s="64">
        <v>9.36</v>
      </c>
      <c r="M20" s="109">
        <v>9.51</v>
      </c>
      <c r="N20" s="70"/>
      <c r="O20" s="74">
        <f>ROUND(AVERAGE(B20:M20),2)</f>
        <v>4.7</v>
      </c>
    </row>
    <row r="21" spans="1:15" ht="25.05" customHeight="1">
      <c r="A21" s="64" t="s">
        <v>377</v>
      </c>
      <c r="B21" s="64">
        <v>3.36</v>
      </c>
      <c r="C21" s="64">
        <v>3.36</v>
      </c>
      <c r="D21" s="64">
        <v>3.36</v>
      </c>
      <c r="E21" s="64">
        <v>3.45</v>
      </c>
      <c r="F21" s="64">
        <v>3.45</v>
      </c>
      <c r="G21" s="64">
        <v>3.45</v>
      </c>
      <c r="H21" s="64">
        <v>3.45</v>
      </c>
      <c r="I21" s="64">
        <v>3.45</v>
      </c>
      <c r="J21" s="64">
        <v>3.45</v>
      </c>
      <c r="K21" s="64">
        <v>3.45</v>
      </c>
      <c r="L21" s="64">
        <v>3.45</v>
      </c>
      <c r="M21" s="109">
        <v>3.45</v>
      </c>
      <c r="N21" s="70"/>
      <c r="O21" s="74">
        <f>ROUND(AVERAGE(B21:M21),2)</f>
        <v>3.43</v>
      </c>
    </row>
    <row r="22" spans="1:15" ht="25.05" customHeight="1">
      <c r="A22" s="64" t="s">
        <v>395</v>
      </c>
      <c r="B22" s="72">
        <f>SUM(B19:B21)</f>
        <v>19.82</v>
      </c>
      <c r="C22" s="72">
        <f t="shared" ref="C22:M22" si="4">SUM(C19:C21)</f>
        <v>20.399999999999999</v>
      </c>
      <c r="D22" s="72">
        <f t="shared" si="4"/>
        <v>20.61</v>
      </c>
      <c r="E22" s="72">
        <f t="shared" si="4"/>
        <v>20.72</v>
      </c>
      <c r="F22" s="72">
        <f t="shared" si="4"/>
        <v>21.25</v>
      </c>
      <c r="G22" s="72">
        <f t="shared" si="4"/>
        <v>22.4</v>
      </c>
      <c r="H22" s="72">
        <f t="shared" si="4"/>
        <v>23.919999999999998</v>
      </c>
      <c r="I22" s="72">
        <f t="shared" si="4"/>
        <v>25.87</v>
      </c>
      <c r="J22" s="72">
        <f t="shared" si="4"/>
        <v>27.36</v>
      </c>
      <c r="K22" s="72">
        <f t="shared" si="4"/>
        <v>28.259999999999998</v>
      </c>
      <c r="L22" s="72">
        <f t="shared" si="4"/>
        <v>28.74</v>
      </c>
      <c r="M22" s="108">
        <f t="shared" si="4"/>
        <v>28.849999999999998</v>
      </c>
      <c r="N22" s="70"/>
      <c r="O22" s="74">
        <f>ROUND(AVERAGE(B22:M22),2)</f>
        <v>24.02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2915-8C68-4590-B94B-934122F84840}">
  <sheetPr>
    <tabColor rgb="FF00B050"/>
  </sheetPr>
  <dimension ref="A1:F93"/>
  <sheetViews>
    <sheetView workbookViewId="0">
      <pane xSplit="2" ySplit="3" topLeftCell="C4" activePane="bottomRight" state="frozen"/>
      <selection activeCell="B3" sqref="B3"/>
      <selection pane="topRight" activeCell="B3" sqref="B3"/>
      <selection pane="bottomLeft" activeCell="B3" sqref="B3"/>
      <selection pane="bottomRight" activeCell="F90" sqref="F90"/>
    </sheetView>
  </sheetViews>
  <sheetFormatPr defaultRowHeight="17.649999999999999"/>
  <cols>
    <col min="1" max="1" width="4.875" customWidth="1"/>
    <col min="2" max="2" width="41.125" customWidth="1"/>
    <col min="3" max="3" width="17.125" customWidth="1"/>
    <col min="4" max="4" width="5.9375" bestFit="1" customWidth="1"/>
    <col min="5" max="5" width="30.125" customWidth="1"/>
    <col min="6" max="6" width="13.5625" bestFit="1" customWidth="1"/>
  </cols>
  <sheetData>
    <row r="1" spans="1:6">
      <c r="A1" s="76" t="s">
        <v>439</v>
      </c>
    </row>
    <row r="2" spans="1:6">
      <c r="A2" s="76"/>
    </row>
    <row r="3" spans="1:6">
      <c r="A3" s="94" t="s">
        <v>440</v>
      </c>
      <c r="B3" s="94" t="s">
        <v>441</v>
      </c>
      <c r="C3" s="94" t="s">
        <v>442</v>
      </c>
      <c r="D3" s="94" t="s">
        <v>3</v>
      </c>
      <c r="E3" s="94" t="s">
        <v>443</v>
      </c>
      <c r="F3" s="94" t="s">
        <v>444</v>
      </c>
    </row>
    <row r="4" spans="1:6">
      <c r="A4" s="94">
        <v>1</v>
      </c>
      <c r="B4" s="94" t="str">
        <f t="shared" ref="B4:B67" si="0">C4&amp;D4&amp;E4</f>
        <v>NH2201街路灯</v>
      </c>
      <c r="C4" s="22" t="s">
        <v>52</v>
      </c>
      <c r="D4" s="18">
        <v>1</v>
      </c>
      <c r="E4" s="23" t="s">
        <v>57</v>
      </c>
      <c r="F4" s="11">
        <v>245</v>
      </c>
    </row>
    <row r="5" spans="1:6">
      <c r="A5" s="94">
        <v>2</v>
      </c>
      <c r="B5" s="94" t="str">
        <f t="shared" si="0"/>
        <v>NH1101街路灯</v>
      </c>
      <c r="C5" s="22" t="s">
        <v>53</v>
      </c>
      <c r="D5" s="18">
        <v>1</v>
      </c>
      <c r="E5" s="23" t="s">
        <v>57</v>
      </c>
      <c r="F5" s="11">
        <v>132</v>
      </c>
    </row>
    <row r="6" spans="1:6">
      <c r="A6" s="94">
        <v>3</v>
      </c>
      <c r="B6" s="94" t="str">
        <f t="shared" si="0"/>
        <v>FDL271庭園灯</v>
      </c>
      <c r="C6" s="22" t="s">
        <v>54</v>
      </c>
      <c r="D6" s="18">
        <v>1</v>
      </c>
      <c r="E6" s="23" t="s">
        <v>58</v>
      </c>
      <c r="F6" s="11">
        <v>32</v>
      </c>
    </row>
    <row r="7" spans="1:6">
      <c r="A7" s="94">
        <v>4</v>
      </c>
      <c r="B7" s="94" t="str">
        <f t="shared" si="0"/>
        <v>FML18W1ブラケット</v>
      </c>
      <c r="C7" s="22" t="s">
        <v>55</v>
      </c>
      <c r="D7" s="18">
        <v>1</v>
      </c>
      <c r="E7" s="23" t="s">
        <v>35</v>
      </c>
      <c r="F7" s="11">
        <v>22</v>
      </c>
    </row>
    <row r="8" spans="1:6">
      <c r="A8" s="94">
        <v>5</v>
      </c>
      <c r="B8" s="94" t="str">
        <f t="shared" si="0"/>
        <v>CDM-150W1投光器</v>
      </c>
      <c r="C8" s="22" t="s">
        <v>56</v>
      </c>
      <c r="D8" s="18">
        <v>1</v>
      </c>
      <c r="E8" s="23" t="s">
        <v>59</v>
      </c>
      <c r="F8" s="11">
        <v>164</v>
      </c>
    </row>
    <row r="9" spans="1:6">
      <c r="A9" s="94">
        <v>6</v>
      </c>
      <c r="B9" s="94" t="str">
        <f t="shared" si="0"/>
        <v>FHF32EXNH1反射笠付</v>
      </c>
      <c r="C9" s="22" t="s">
        <v>37</v>
      </c>
      <c r="D9" s="18">
        <v>1</v>
      </c>
      <c r="E9" s="23" t="s">
        <v>70</v>
      </c>
      <c r="F9" s="11">
        <v>48</v>
      </c>
    </row>
    <row r="10" spans="1:6">
      <c r="A10" s="94">
        <v>7</v>
      </c>
      <c r="B10" s="94" t="str">
        <f t="shared" si="0"/>
        <v>FHF32EXNH1トラフ　防水</v>
      </c>
      <c r="C10" s="22" t="s">
        <v>37</v>
      </c>
      <c r="D10" s="18">
        <v>1</v>
      </c>
      <c r="E10" s="23" t="s">
        <v>73</v>
      </c>
      <c r="F10" s="11">
        <v>48</v>
      </c>
    </row>
    <row r="11" spans="1:6">
      <c r="A11" s="94">
        <v>8</v>
      </c>
      <c r="B11" s="94" t="str">
        <f t="shared" si="0"/>
        <v>FHF32EXNH1Ｖ１　非常灯兼用　電池内蔵</v>
      </c>
      <c r="C11" s="22" t="s">
        <v>37</v>
      </c>
      <c r="D11" s="18">
        <v>1</v>
      </c>
      <c r="E11" s="23" t="s">
        <v>302</v>
      </c>
      <c r="F11" s="11">
        <v>48</v>
      </c>
    </row>
    <row r="12" spans="1:6">
      <c r="A12" s="94">
        <v>9</v>
      </c>
      <c r="B12" s="94" t="str">
        <f t="shared" si="0"/>
        <v>FHF32EXNH1ブラケット</v>
      </c>
      <c r="C12" s="22" t="s">
        <v>37</v>
      </c>
      <c r="D12" s="18">
        <v>1</v>
      </c>
      <c r="E12" s="23" t="s">
        <v>35</v>
      </c>
      <c r="F12" s="11">
        <v>48</v>
      </c>
    </row>
    <row r="13" spans="1:6">
      <c r="A13" s="94">
        <v>10</v>
      </c>
      <c r="B13" s="94" t="str">
        <f t="shared" si="0"/>
        <v>CF210T4ENL1誘導灯　天井付</v>
      </c>
      <c r="C13" s="22" t="s">
        <v>75</v>
      </c>
      <c r="D13" s="18">
        <v>1</v>
      </c>
      <c r="E13" s="23" t="s">
        <v>72</v>
      </c>
      <c r="F13" s="11">
        <v>5.3</v>
      </c>
    </row>
    <row r="14" spans="1:6">
      <c r="A14" s="94">
        <v>11</v>
      </c>
      <c r="B14" s="94" t="str">
        <f t="shared" si="0"/>
        <v>IL40W1非常灯　電源別置</v>
      </c>
      <c r="C14" s="22" t="s">
        <v>74</v>
      </c>
      <c r="D14" s="18">
        <v>1</v>
      </c>
      <c r="E14" s="23" t="s">
        <v>71</v>
      </c>
      <c r="F14" s="11">
        <v>40</v>
      </c>
    </row>
    <row r="15" spans="1:6">
      <c r="A15" s="94">
        <v>12</v>
      </c>
      <c r="B15" s="94" t="str">
        <f t="shared" si="0"/>
        <v>FHF32EXNH1片反射笠</v>
      </c>
      <c r="C15" s="22" t="s">
        <v>37</v>
      </c>
      <c r="D15" s="93">
        <v>1</v>
      </c>
      <c r="E15" s="23" t="s">
        <v>217</v>
      </c>
      <c r="F15" s="11">
        <v>38</v>
      </c>
    </row>
    <row r="16" spans="1:6">
      <c r="A16" s="94">
        <v>13</v>
      </c>
      <c r="B16" s="94" t="str">
        <f t="shared" si="0"/>
        <v>FHF32EXNH1埋込　ルーバー</v>
      </c>
      <c r="C16" s="22" t="s">
        <v>37</v>
      </c>
      <c r="D16" s="18">
        <v>1</v>
      </c>
      <c r="E16" s="23" t="s">
        <v>218</v>
      </c>
      <c r="F16" s="11">
        <v>48</v>
      </c>
    </row>
    <row r="17" spans="1:6">
      <c r="A17" s="94">
        <v>14</v>
      </c>
      <c r="B17" s="94" t="str">
        <f t="shared" si="0"/>
        <v>FHT42W2ﾀﾞｳﾝﾗｲﾄ</v>
      </c>
      <c r="C17" s="22" t="s">
        <v>198</v>
      </c>
      <c r="D17" s="18">
        <v>2</v>
      </c>
      <c r="E17" s="23" t="s">
        <v>219</v>
      </c>
      <c r="F17" s="11">
        <v>74</v>
      </c>
    </row>
    <row r="18" spans="1:6">
      <c r="A18" s="94">
        <v>15</v>
      </c>
      <c r="B18" s="94" t="str">
        <f t="shared" si="0"/>
        <v>FHF32EXNH2埋込　バッフル</v>
      </c>
      <c r="C18" s="22" t="s">
        <v>37</v>
      </c>
      <c r="D18" s="18">
        <v>2</v>
      </c>
      <c r="E18" s="23" t="s">
        <v>220</v>
      </c>
      <c r="F18" s="11">
        <v>91</v>
      </c>
    </row>
    <row r="19" spans="1:6">
      <c r="A19" s="94">
        <v>16</v>
      </c>
      <c r="B19" s="94" t="str">
        <f t="shared" si="0"/>
        <v>FHP323埋込　スクエア</v>
      </c>
      <c r="C19" s="22" t="s">
        <v>199</v>
      </c>
      <c r="D19" s="18">
        <v>3</v>
      </c>
      <c r="E19" s="23" t="s">
        <v>221</v>
      </c>
      <c r="F19" s="11">
        <v>92</v>
      </c>
    </row>
    <row r="20" spans="1:6">
      <c r="A20" s="94">
        <v>17</v>
      </c>
      <c r="B20" s="94" t="str">
        <f t="shared" si="0"/>
        <v>FHF32EXN2埋込　下面開放</v>
      </c>
      <c r="C20" s="22" t="s">
        <v>200</v>
      </c>
      <c r="D20" s="18">
        <v>2</v>
      </c>
      <c r="E20" s="23" t="s">
        <v>222</v>
      </c>
      <c r="F20" s="11">
        <v>91</v>
      </c>
    </row>
    <row r="21" spans="1:6">
      <c r="A21" s="94">
        <v>18</v>
      </c>
      <c r="B21" s="94" t="str">
        <f t="shared" si="0"/>
        <v>FL15W1棚下灯</v>
      </c>
      <c r="C21" s="22" t="s">
        <v>201</v>
      </c>
      <c r="D21" s="18">
        <v>1</v>
      </c>
      <c r="E21" s="23" t="s">
        <v>223</v>
      </c>
      <c r="F21" s="11">
        <v>18</v>
      </c>
    </row>
    <row r="22" spans="1:6">
      <c r="A22" s="94">
        <v>19</v>
      </c>
      <c r="B22" s="94" t="str">
        <f t="shared" si="0"/>
        <v>FHT32W1ﾀﾞｳﾝﾗｲﾄ</v>
      </c>
      <c r="C22" s="22" t="s">
        <v>203</v>
      </c>
      <c r="D22" s="18">
        <v>1</v>
      </c>
      <c r="E22" s="23" t="s">
        <v>219</v>
      </c>
      <c r="F22" s="11">
        <v>35</v>
      </c>
    </row>
    <row r="23" spans="1:6">
      <c r="A23" s="94">
        <v>20</v>
      </c>
      <c r="B23" s="94" t="str">
        <f t="shared" si="0"/>
        <v>FHF32EXN1埋込　下面開放</v>
      </c>
      <c r="C23" s="22" t="s">
        <v>200</v>
      </c>
      <c r="D23" s="18">
        <v>1</v>
      </c>
      <c r="E23" s="23" t="s">
        <v>222</v>
      </c>
      <c r="F23" s="11">
        <v>48</v>
      </c>
    </row>
    <row r="24" spans="1:6">
      <c r="A24" s="94">
        <v>21</v>
      </c>
      <c r="B24" s="94" t="str">
        <f t="shared" si="0"/>
        <v>FHF32EXNH1Ｖ１</v>
      </c>
      <c r="C24" s="22" t="s">
        <v>37</v>
      </c>
      <c r="D24" s="18">
        <v>1</v>
      </c>
      <c r="E24" s="23" t="s">
        <v>36</v>
      </c>
      <c r="F24" s="11">
        <v>48</v>
      </c>
    </row>
    <row r="25" spans="1:6">
      <c r="A25" s="94">
        <v>22</v>
      </c>
      <c r="B25" s="94" t="str">
        <f t="shared" si="0"/>
        <v>FDL13W1ﾀﾞｳﾝﾗｲﾄ</v>
      </c>
      <c r="C25" s="22" t="s">
        <v>205</v>
      </c>
      <c r="D25" s="18">
        <v>1</v>
      </c>
      <c r="E25" s="23" t="s">
        <v>219</v>
      </c>
      <c r="F25" s="11">
        <v>17</v>
      </c>
    </row>
    <row r="26" spans="1:6">
      <c r="A26" s="94">
        <v>23</v>
      </c>
      <c r="B26" s="94" t="str">
        <f t="shared" si="0"/>
        <v>FHF32EXNH1トラフ</v>
      </c>
      <c r="C26" s="22" t="s">
        <v>37</v>
      </c>
      <c r="D26" s="18">
        <v>1</v>
      </c>
      <c r="E26" s="23" t="s">
        <v>224</v>
      </c>
      <c r="F26" s="11">
        <v>48</v>
      </c>
    </row>
    <row r="27" spans="1:6">
      <c r="A27" s="94">
        <v>24</v>
      </c>
      <c r="B27" s="94" t="str">
        <f t="shared" si="0"/>
        <v>IL40W1回転灯　天井直付・黄色</v>
      </c>
      <c r="C27" s="22" t="s">
        <v>333</v>
      </c>
      <c r="D27" s="18">
        <v>1</v>
      </c>
      <c r="E27" s="23" t="s">
        <v>332</v>
      </c>
      <c r="F27" s="11">
        <v>40</v>
      </c>
    </row>
    <row r="28" spans="1:6">
      <c r="A28" s="94">
        <v>25</v>
      </c>
      <c r="B28" s="94" t="str">
        <f t="shared" si="0"/>
        <v>IL40W1ブラケット</v>
      </c>
      <c r="C28" s="22" t="s">
        <v>74</v>
      </c>
      <c r="D28" s="18">
        <v>1</v>
      </c>
      <c r="E28" s="23" t="s">
        <v>35</v>
      </c>
      <c r="F28" s="11">
        <v>36</v>
      </c>
    </row>
    <row r="29" spans="1:6">
      <c r="A29" s="94">
        <v>26</v>
      </c>
      <c r="B29" s="94" t="str">
        <f t="shared" si="0"/>
        <v>FDL27W1ﾀﾞｳﾝﾗｲﾄ</v>
      </c>
      <c r="C29" s="22" t="s">
        <v>206</v>
      </c>
      <c r="D29" s="18">
        <v>1</v>
      </c>
      <c r="E29" s="23" t="s">
        <v>219</v>
      </c>
      <c r="F29" s="11">
        <v>32</v>
      </c>
    </row>
    <row r="30" spans="1:6">
      <c r="A30" s="94">
        <v>27</v>
      </c>
      <c r="B30" s="94" t="str">
        <f t="shared" si="0"/>
        <v>JD110V65W1投光器</v>
      </c>
      <c r="C30" s="22" t="s">
        <v>207</v>
      </c>
      <c r="D30" s="18">
        <v>1</v>
      </c>
      <c r="E30" s="23" t="s">
        <v>59</v>
      </c>
      <c r="F30" s="11">
        <v>65</v>
      </c>
    </row>
    <row r="31" spans="1:6">
      <c r="A31" s="94">
        <v>28</v>
      </c>
      <c r="B31" s="94" t="str">
        <f t="shared" si="0"/>
        <v>JD110V215WN1スポットライト</v>
      </c>
      <c r="C31" s="22" t="s">
        <v>208</v>
      </c>
      <c r="D31" s="18">
        <v>1</v>
      </c>
      <c r="E31" s="23" t="s">
        <v>225</v>
      </c>
      <c r="F31" s="11">
        <v>215</v>
      </c>
    </row>
    <row r="32" spans="1:6">
      <c r="A32" s="94">
        <v>29</v>
      </c>
      <c r="B32" s="94" t="str">
        <f t="shared" si="0"/>
        <v>JDR651ｽﾎﾟｯﾄﾗｲﾄ ﾗｲﾃｨﾝｸﾞﾚｰﾙ</v>
      </c>
      <c r="C32" s="22" t="s">
        <v>209</v>
      </c>
      <c r="D32" s="18">
        <v>1</v>
      </c>
      <c r="E32" s="23" t="s">
        <v>226</v>
      </c>
      <c r="F32" s="11">
        <v>65</v>
      </c>
    </row>
    <row r="33" spans="1:6">
      <c r="A33" s="94">
        <v>30</v>
      </c>
      <c r="B33" s="94" t="str">
        <f t="shared" si="0"/>
        <v>FHT42W1ﾀﾞｳﾝﾗｲﾄ</v>
      </c>
      <c r="C33" s="22" t="s">
        <v>198</v>
      </c>
      <c r="D33" s="18">
        <v>1</v>
      </c>
      <c r="E33" s="23" t="s">
        <v>219</v>
      </c>
      <c r="F33" s="11">
        <v>44</v>
      </c>
    </row>
    <row r="34" spans="1:6">
      <c r="A34" s="94">
        <v>31</v>
      </c>
      <c r="B34" s="94" t="str">
        <f t="shared" si="0"/>
        <v>FL10W1トラフ</v>
      </c>
      <c r="C34" s="22" t="s">
        <v>210</v>
      </c>
      <c r="D34" s="18">
        <v>1</v>
      </c>
      <c r="E34" s="23" t="s">
        <v>224</v>
      </c>
      <c r="F34" s="11">
        <v>13</v>
      </c>
    </row>
    <row r="35" spans="1:6">
      <c r="A35" s="94">
        <v>32</v>
      </c>
      <c r="B35" s="94" t="str">
        <f t="shared" si="0"/>
        <v>FL20SSW/181Ｖ１　非常灯兼用</v>
      </c>
      <c r="C35" s="22" t="s">
        <v>39</v>
      </c>
      <c r="D35" s="18">
        <v>1</v>
      </c>
      <c r="E35" s="23" t="s">
        <v>311</v>
      </c>
      <c r="F35" s="11">
        <v>22.5</v>
      </c>
    </row>
    <row r="36" spans="1:6">
      <c r="A36" s="94">
        <v>33</v>
      </c>
      <c r="B36" s="94" t="str">
        <f t="shared" si="0"/>
        <v>FHF32EXN1直付　非常灯兼用　電池内蔵</v>
      </c>
      <c r="C36" s="22" t="s">
        <v>200</v>
      </c>
      <c r="D36" s="18">
        <v>1</v>
      </c>
      <c r="E36" s="23" t="s">
        <v>338</v>
      </c>
      <c r="F36" s="11">
        <v>48</v>
      </c>
    </row>
    <row r="37" spans="1:6">
      <c r="A37" s="94">
        <v>34</v>
      </c>
      <c r="B37" s="94" t="str">
        <f t="shared" si="0"/>
        <v>FHF32EXNH1ブラケット　非常灯兼用　電池内蔵</v>
      </c>
      <c r="C37" s="22" t="s">
        <v>37</v>
      </c>
      <c r="D37" s="18">
        <v>1</v>
      </c>
      <c r="E37" s="23" t="s">
        <v>336</v>
      </c>
      <c r="F37" s="11">
        <v>38</v>
      </c>
    </row>
    <row r="38" spans="1:6">
      <c r="A38" s="94">
        <v>35</v>
      </c>
      <c r="B38" s="94" t="str">
        <f t="shared" si="0"/>
        <v>FDL271ブラケット</v>
      </c>
      <c r="C38" s="22" t="s">
        <v>54</v>
      </c>
      <c r="D38" s="18">
        <v>1</v>
      </c>
      <c r="E38" s="23" t="s">
        <v>35</v>
      </c>
      <c r="F38" s="11">
        <v>32</v>
      </c>
    </row>
    <row r="39" spans="1:6">
      <c r="A39" s="94">
        <v>36</v>
      </c>
      <c r="B39" s="94" t="str">
        <f t="shared" si="0"/>
        <v>CDM70W1投光器</v>
      </c>
      <c r="C39" s="22" t="s">
        <v>211</v>
      </c>
      <c r="D39" s="18">
        <v>1</v>
      </c>
      <c r="E39" s="23" t="s">
        <v>59</v>
      </c>
      <c r="F39" s="11">
        <v>81</v>
      </c>
    </row>
    <row r="40" spans="1:6">
      <c r="A40" s="94">
        <v>37</v>
      </c>
      <c r="B40" s="94" t="str">
        <f t="shared" si="0"/>
        <v>FL20W1棚下灯</v>
      </c>
      <c r="C40" s="22" t="s">
        <v>212</v>
      </c>
      <c r="D40" s="18">
        <v>1</v>
      </c>
      <c r="E40" s="23" t="s">
        <v>223</v>
      </c>
      <c r="F40" s="11">
        <v>22.5</v>
      </c>
    </row>
    <row r="41" spans="1:6">
      <c r="A41" s="94">
        <v>38</v>
      </c>
      <c r="B41" s="94" t="str">
        <f t="shared" si="0"/>
        <v>FDL271ﾀﾞｳﾝﾗｲﾄ</v>
      </c>
      <c r="C41" s="22" t="s">
        <v>54</v>
      </c>
      <c r="D41" s="18">
        <v>1</v>
      </c>
      <c r="E41" s="23" t="s">
        <v>219</v>
      </c>
      <c r="F41" s="11">
        <v>32</v>
      </c>
    </row>
    <row r="42" spans="1:6">
      <c r="A42" s="94">
        <v>39</v>
      </c>
      <c r="B42" s="94" t="str">
        <f t="shared" si="0"/>
        <v>FHT32W1ﾀﾞｳﾝﾗｲﾄ　WP</v>
      </c>
      <c r="C42" s="22" t="s">
        <v>203</v>
      </c>
      <c r="D42" s="18">
        <v>1</v>
      </c>
      <c r="E42" s="23" t="s">
        <v>317</v>
      </c>
      <c r="F42" s="11">
        <v>35</v>
      </c>
    </row>
    <row r="43" spans="1:6">
      <c r="A43" s="94">
        <v>40</v>
      </c>
      <c r="B43" s="94" t="str">
        <f t="shared" si="0"/>
        <v>FHT42W1ﾀﾞｳﾝﾗｲﾄ</v>
      </c>
      <c r="C43" s="22" t="s">
        <v>198</v>
      </c>
      <c r="D43" s="18">
        <v>1</v>
      </c>
      <c r="E43" s="23" t="s">
        <v>219</v>
      </c>
      <c r="F43" s="11">
        <v>42</v>
      </c>
    </row>
    <row r="44" spans="1:6">
      <c r="A44" s="94">
        <v>41</v>
      </c>
      <c r="B44" s="94" t="str">
        <f t="shared" si="0"/>
        <v>FHF32EXNH1スーパースリム</v>
      </c>
      <c r="C44" s="22" t="s">
        <v>37</v>
      </c>
      <c r="D44" s="18">
        <v>1</v>
      </c>
      <c r="E44" s="23" t="s">
        <v>228</v>
      </c>
      <c r="F44" s="11">
        <v>48</v>
      </c>
    </row>
    <row r="45" spans="1:6">
      <c r="A45" s="94">
        <v>42</v>
      </c>
      <c r="B45" s="94" t="str">
        <f t="shared" si="0"/>
        <v>ハロゲン150W1ｽﾎﾟｯﾄﾗｲﾄ ﾗｲﾃｨﾝｸﾞﾚｰﾙ</v>
      </c>
      <c r="C45" s="22" t="s">
        <v>213</v>
      </c>
      <c r="D45" s="18">
        <v>1</v>
      </c>
      <c r="E45" s="23" t="s">
        <v>226</v>
      </c>
      <c r="F45" s="11">
        <v>150</v>
      </c>
    </row>
    <row r="46" spans="1:6">
      <c r="A46" s="94">
        <v>43</v>
      </c>
      <c r="B46" s="94" t="str">
        <f t="shared" si="0"/>
        <v>KR1001ﾀﾞｳﾝﾗｲﾄ</v>
      </c>
      <c r="C46" s="22" t="s">
        <v>214</v>
      </c>
      <c r="D46" s="18">
        <v>1</v>
      </c>
      <c r="E46" s="23" t="s">
        <v>219</v>
      </c>
      <c r="F46" s="11">
        <v>90</v>
      </c>
    </row>
    <row r="47" spans="1:6">
      <c r="A47" s="94">
        <v>44</v>
      </c>
      <c r="B47" s="94" t="str">
        <f t="shared" si="0"/>
        <v>EFD151足元灯</v>
      </c>
      <c r="C47" s="22" t="s">
        <v>215</v>
      </c>
      <c r="D47" s="18">
        <v>1</v>
      </c>
      <c r="E47" s="23" t="s">
        <v>344</v>
      </c>
      <c r="F47" s="11">
        <v>12</v>
      </c>
    </row>
    <row r="48" spans="1:6">
      <c r="A48" s="94">
        <v>45</v>
      </c>
      <c r="B48" s="94" t="str">
        <f t="shared" si="0"/>
        <v>KOMARU101足元灯　電源別置</v>
      </c>
      <c r="C48" s="22" t="s">
        <v>216</v>
      </c>
      <c r="D48" s="18">
        <v>1</v>
      </c>
      <c r="E48" s="23" t="s">
        <v>345</v>
      </c>
      <c r="F48" s="11">
        <v>5</v>
      </c>
    </row>
    <row r="49" spans="1:6">
      <c r="A49" s="94">
        <v>46</v>
      </c>
      <c r="B49" s="94" t="str">
        <f t="shared" si="0"/>
        <v>CF210T4ENL2通路誘導灯</v>
      </c>
      <c r="C49" s="22" t="s">
        <v>204</v>
      </c>
      <c r="D49" s="18">
        <v>2</v>
      </c>
      <c r="E49" s="23" t="s">
        <v>349</v>
      </c>
      <c r="F49" s="11">
        <v>9</v>
      </c>
    </row>
    <row r="50" spans="1:6">
      <c r="A50" s="94">
        <v>47</v>
      </c>
      <c r="B50" s="94" t="str">
        <f t="shared" si="0"/>
        <v>CF135T4ENL2通路誘導灯</v>
      </c>
      <c r="C50" s="22" t="s">
        <v>202</v>
      </c>
      <c r="D50" s="18">
        <v>2</v>
      </c>
      <c r="E50" s="23" t="s">
        <v>350</v>
      </c>
      <c r="F50" s="11">
        <v>7.5</v>
      </c>
    </row>
    <row r="51" spans="1:6">
      <c r="A51" s="94">
        <v>48</v>
      </c>
      <c r="B51" s="94" t="str">
        <f t="shared" si="0"/>
        <v>CF210T4ENL1避難口誘導灯</v>
      </c>
      <c r="C51" s="22" t="s">
        <v>204</v>
      </c>
      <c r="D51" s="18">
        <v>1</v>
      </c>
      <c r="E51" s="23" t="s">
        <v>351</v>
      </c>
      <c r="F51" s="11">
        <v>5.3</v>
      </c>
    </row>
    <row r="52" spans="1:6">
      <c r="A52" s="94">
        <v>49</v>
      </c>
      <c r="B52" s="94" t="str">
        <f t="shared" si="0"/>
        <v>CF210T4ENL1避難口誘導灯</v>
      </c>
      <c r="C52" s="22" t="s">
        <v>204</v>
      </c>
      <c r="D52" s="18">
        <v>1</v>
      </c>
      <c r="E52" s="23" t="s">
        <v>352</v>
      </c>
      <c r="F52" s="11">
        <v>7.7</v>
      </c>
    </row>
    <row r="53" spans="1:6">
      <c r="A53" s="94">
        <v>50</v>
      </c>
      <c r="B53" s="94" t="str">
        <f t="shared" si="0"/>
        <v>CF210T4ENL1避難口誘導灯</v>
      </c>
      <c r="C53" s="22" t="s">
        <v>204</v>
      </c>
      <c r="D53" s="18">
        <v>1</v>
      </c>
      <c r="E53" s="23" t="s">
        <v>352</v>
      </c>
      <c r="F53" s="11">
        <v>4.5</v>
      </c>
    </row>
    <row r="54" spans="1:6">
      <c r="A54" s="94">
        <v>51</v>
      </c>
      <c r="B54" s="94" t="str">
        <f t="shared" si="0"/>
        <v>CF135T4ENL2通路誘導灯(床埋込)</v>
      </c>
      <c r="C54" s="22" t="s">
        <v>202</v>
      </c>
      <c r="D54" s="18">
        <v>2</v>
      </c>
      <c r="E54" s="23" t="s">
        <v>353</v>
      </c>
      <c r="F54" s="11">
        <v>7.7</v>
      </c>
    </row>
    <row r="55" spans="1:6">
      <c r="A55" s="94">
        <v>52</v>
      </c>
      <c r="B55" s="94" t="str">
        <f t="shared" si="0"/>
        <v>CF210T4ENL2通路誘導灯</v>
      </c>
      <c r="C55" s="22" t="s">
        <v>204</v>
      </c>
      <c r="D55" s="18">
        <v>2</v>
      </c>
      <c r="E55" s="23" t="s">
        <v>350</v>
      </c>
      <c r="F55" s="11">
        <v>9.1</v>
      </c>
    </row>
    <row r="56" spans="1:6">
      <c r="A56" s="94">
        <v>53</v>
      </c>
      <c r="B56" s="94" t="str">
        <f t="shared" si="0"/>
        <v>CF210T4ENL1避難口誘導灯（点滅　埋込）</v>
      </c>
      <c r="C56" s="22" t="s">
        <v>204</v>
      </c>
      <c r="D56" s="18">
        <v>1</v>
      </c>
      <c r="E56" s="23" t="s">
        <v>359</v>
      </c>
      <c r="F56" s="11">
        <v>7.4</v>
      </c>
    </row>
    <row r="57" spans="1:6">
      <c r="A57" s="94">
        <v>54</v>
      </c>
      <c r="B57" s="94" t="str">
        <f t="shared" si="0"/>
        <v>CF210T4ENL1避難口誘導灯（音点滅　埋込）</v>
      </c>
      <c r="C57" s="22" t="s">
        <v>204</v>
      </c>
      <c r="D57" s="18">
        <v>1</v>
      </c>
      <c r="E57" s="23" t="s">
        <v>358</v>
      </c>
      <c r="F57" s="11">
        <v>9.6</v>
      </c>
    </row>
    <row r="58" spans="1:6">
      <c r="A58" s="94">
        <v>55</v>
      </c>
      <c r="B58" s="94" t="str">
        <f t="shared" si="0"/>
        <v>CF135T4ENL1避難口誘導灯　埋込</v>
      </c>
      <c r="C58" s="22" t="s">
        <v>202</v>
      </c>
      <c r="D58" s="18">
        <v>1</v>
      </c>
      <c r="E58" s="23" t="s">
        <v>363</v>
      </c>
      <c r="F58" s="11">
        <v>4.8</v>
      </c>
    </row>
    <row r="59" spans="1:6">
      <c r="A59" s="94">
        <v>56</v>
      </c>
      <c r="B59" s="94" t="str">
        <f t="shared" si="0"/>
        <v>CF135T4ENL1避難口誘導灯</v>
      </c>
      <c r="C59" s="22" t="s">
        <v>202</v>
      </c>
      <c r="D59" s="18">
        <v>1</v>
      </c>
      <c r="E59" s="23" t="s">
        <v>352</v>
      </c>
      <c r="F59" s="11">
        <v>4.5</v>
      </c>
    </row>
    <row r="60" spans="1:6">
      <c r="A60" s="94">
        <v>57</v>
      </c>
      <c r="B60" s="94" t="str">
        <f t="shared" si="0"/>
        <v>CF210T4ENL1避難口誘導灯(音点滅)</v>
      </c>
      <c r="C60" s="22" t="s">
        <v>204</v>
      </c>
      <c r="D60" s="18">
        <v>1</v>
      </c>
      <c r="E60" s="23" t="s">
        <v>355</v>
      </c>
      <c r="F60" s="11">
        <v>9.6</v>
      </c>
    </row>
    <row r="61" spans="1:6">
      <c r="A61" s="94">
        <v>58</v>
      </c>
      <c r="B61" s="94" t="str">
        <f t="shared" si="0"/>
        <v>CF210T4ENL1避難口誘導灯(点滅)</v>
      </c>
      <c r="C61" s="22" t="s">
        <v>204</v>
      </c>
      <c r="D61" s="18">
        <v>1</v>
      </c>
      <c r="E61" s="23" t="s">
        <v>357</v>
      </c>
      <c r="F61" s="11">
        <v>7.4</v>
      </c>
    </row>
    <row r="62" spans="1:6">
      <c r="A62" s="94">
        <v>59</v>
      </c>
      <c r="B62" s="94" t="str">
        <f t="shared" si="0"/>
        <v>CF210T4ENL1避難口誘導灯（音点滅　直付）</v>
      </c>
      <c r="C62" s="22" t="s">
        <v>204</v>
      </c>
      <c r="D62" s="18">
        <v>1</v>
      </c>
      <c r="E62" s="23" t="s">
        <v>360</v>
      </c>
      <c r="F62" s="11">
        <v>9.6</v>
      </c>
    </row>
    <row r="63" spans="1:6">
      <c r="A63" s="94">
        <v>60</v>
      </c>
      <c r="B63" s="94" t="str">
        <f t="shared" si="0"/>
        <v>CF210T4ENL1避難口誘導灯（点滅　直付）</v>
      </c>
      <c r="C63" s="22" t="s">
        <v>204</v>
      </c>
      <c r="D63" s="18">
        <v>1</v>
      </c>
      <c r="E63" s="23" t="s">
        <v>361</v>
      </c>
      <c r="F63" s="11">
        <v>7.4</v>
      </c>
    </row>
    <row r="64" spans="1:6">
      <c r="A64" s="94">
        <v>61</v>
      </c>
      <c r="B64" s="94" t="str">
        <f t="shared" si="0"/>
        <v>JD110V50W1非常灯　電源別置</v>
      </c>
      <c r="C64" s="22" t="s">
        <v>882</v>
      </c>
      <c r="D64" s="18">
        <v>1</v>
      </c>
      <c r="E64" s="23" t="s">
        <v>71</v>
      </c>
      <c r="F64" s="11">
        <v>50</v>
      </c>
    </row>
    <row r="65" spans="1:6">
      <c r="A65" s="94">
        <v>62</v>
      </c>
      <c r="B65" s="94" t="str">
        <f t="shared" si="0"/>
        <v>FHP1052反射笠付</v>
      </c>
      <c r="C65" s="22" t="s">
        <v>295</v>
      </c>
      <c r="D65" s="18">
        <v>2</v>
      </c>
      <c r="E65" s="23" t="s">
        <v>70</v>
      </c>
      <c r="F65" s="11">
        <v>184</v>
      </c>
    </row>
    <row r="66" spans="1:6">
      <c r="A66" s="94">
        <v>63</v>
      </c>
      <c r="B66" s="94" t="str">
        <f t="shared" si="0"/>
        <v>MF2501ﾀﾞｳﾝﾗｲﾄ　昇降装置付き</v>
      </c>
      <c r="C66" s="22" t="s">
        <v>296</v>
      </c>
      <c r="D66" s="18">
        <v>1</v>
      </c>
      <c r="E66" s="23" t="s">
        <v>285</v>
      </c>
      <c r="F66" s="11">
        <v>260</v>
      </c>
    </row>
    <row r="67" spans="1:6">
      <c r="A67" s="94">
        <v>64</v>
      </c>
      <c r="B67" s="94" t="str">
        <f t="shared" si="0"/>
        <v>EFG12EL1レセップ</v>
      </c>
      <c r="C67" s="22" t="s">
        <v>297</v>
      </c>
      <c r="D67" s="18">
        <v>1</v>
      </c>
      <c r="E67" s="23" t="s">
        <v>286</v>
      </c>
      <c r="F67" s="11">
        <v>12</v>
      </c>
    </row>
    <row r="68" spans="1:6">
      <c r="A68" s="94">
        <v>65</v>
      </c>
      <c r="B68" s="94" t="str">
        <f t="shared" ref="B68:B93" si="1">C68&amp;D68&amp;E68</f>
        <v>FDL18EXL1ブラケット</v>
      </c>
      <c r="C68" s="22" t="s">
        <v>38</v>
      </c>
      <c r="D68" s="18">
        <v>1</v>
      </c>
      <c r="E68" s="23" t="s">
        <v>35</v>
      </c>
      <c r="F68" s="11">
        <v>22</v>
      </c>
    </row>
    <row r="69" spans="1:6">
      <c r="A69" s="94">
        <v>66</v>
      </c>
      <c r="B69" s="94" t="str">
        <f t="shared" si="1"/>
        <v>FHF32EXN1反射笠付</v>
      </c>
      <c r="C69" s="22" t="s">
        <v>298</v>
      </c>
      <c r="D69" s="18">
        <v>1</v>
      </c>
      <c r="E69" s="23" t="s">
        <v>287</v>
      </c>
      <c r="F69" s="11">
        <v>48</v>
      </c>
    </row>
    <row r="70" spans="1:6">
      <c r="A70" s="94">
        <v>67</v>
      </c>
      <c r="B70" s="94" t="str">
        <f t="shared" si="1"/>
        <v>FHF32EXN1片反射笠</v>
      </c>
      <c r="C70" s="22" t="s">
        <v>298</v>
      </c>
      <c r="D70" s="18">
        <v>1</v>
      </c>
      <c r="E70" s="23" t="s">
        <v>288</v>
      </c>
      <c r="F70" s="11">
        <v>48</v>
      </c>
    </row>
    <row r="71" spans="1:6">
      <c r="A71" s="94">
        <v>68</v>
      </c>
      <c r="B71" s="94" t="str">
        <f t="shared" si="1"/>
        <v>FHF32EXNH1直付下面開放</v>
      </c>
      <c r="C71" s="22" t="s">
        <v>37</v>
      </c>
      <c r="D71" s="18">
        <v>1</v>
      </c>
      <c r="E71" s="23" t="s">
        <v>289</v>
      </c>
      <c r="F71" s="11">
        <v>48</v>
      </c>
    </row>
    <row r="72" spans="1:6">
      <c r="A72" s="94">
        <v>69</v>
      </c>
      <c r="B72" s="94" t="str">
        <f t="shared" si="1"/>
        <v>FHF32EXNH0埋込　バッフル</v>
      </c>
      <c r="C72" s="22" t="s">
        <v>37</v>
      </c>
      <c r="D72" s="18">
        <v>0</v>
      </c>
      <c r="E72" s="23" t="s">
        <v>220</v>
      </c>
      <c r="F72" s="11">
        <v>0</v>
      </c>
    </row>
    <row r="73" spans="1:6">
      <c r="A73" s="94">
        <v>70</v>
      </c>
      <c r="B73" s="94" t="str">
        <f t="shared" si="1"/>
        <v>FHF32EXNH1埋込　黒板灯</v>
      </c>
      <c r="C73" s="22" t="s">
        <v>37</v>
      </c>
      <c r="D73" s="18">
        <v>1</v>
      </c>
      <c r="E73" s="23" t="s">
        <v>290</v>
      </c>
      <c r="F73" s="11">
        <v>48</v>
      </c>
    </row>
    <row r="74" spans="1:6">
      <c r="A74" s="94">
        <v>71</v>
      </c>
      <c r="B74" s="94" t="str">
        <f t="shared" si="1"/>
        <v>FHF32EXNH2反射笠付</v>
      </c>
      <c r="C74" s="22" t="s">
        <v>37</v>
      </c>
      <c r="D74" s="18">
        <v>2</v>
      </c>
      <c r="E74" s="23" t="s">
        <v>70</v>
      </c>
      <c r="F74" s="11">
        <v>91</v>
      </c>
    </row>
    <row r="75" spans="1:6">
      <c r="A75" s="94">
        <v>72</v>
      </c>
      <c r="B75" s="94" t="str">
        <f t="shared" si="1"/>
        <v>IL500W1スポットライト</v>
      </c>
      <c r="C75" s="22" t="s">
        <v>321</v>
      </c>
      <c r="D75" s="18">
        <v>1</v>
      </c>
      <c r="E75" s="23" t="s">
        <v>320</v>
      </c>
      <c r="F75" s="11">
        <v>500</v>
      </c>
    </row>
    <row r="76" spans="1:6">
      <c r="A76" s="94">
        <v>73</v>
      </c>
      <c r="B76" s="94" t="str">
        <f t="shared" si="1"/>
        <v>FL20W1ショーケース用器具</v>
      </c>
      <c r="C76" s="22" t="s">
        <v>299</v>
      </c>
      <c r="D76" s="18">
        <v>1</v>
      </c>
      <c r="E76" s="23" t="s">
        <v>291</v>
      </c>
      <c r="F76" s="11">
        <v>22.5</v>
      </c>
    </row>
    <row r="77" spans="1:6">
      <c r="A77" s="94">
        <v>74</v>
      </c>
      <c r="B77" s="94" t="str">
        <f t="shared" si="1"/>
        <v>IL60W1デスクライト</v>
      </c>
      <c r="C77" s="22" t="s">
        <v>300</v>
      </c>
      <c r="D77" s="18">
        <v>1</v>
      </c>
      <c r="E77" s="23" t="s">
        <v>292</v>
      </c>
      <c r="F77" s="11">
        <v>60</v>
      </c>
    </row>
    <row r="78" spans="1:6">
      <c r="A78" s="94">
        <v>75</v>
      </c>
      <c r="B78" s="94" t="str">
        <f t="shared" si="1"/>
        <v>FDL13W1ﾀﾞｳﾝﾗｲﾄ</v>
      </c>
      <c r="C78" s="22" t="s">
        <v>301</v>
      </c>
      <c r="D78" s="18">
        <v>1</v>
      </c>
      <c r="E78" s="23" t="s">
        <v>219</v>
      </c>
      <c r="F78" s="11">
        <v>18</v>
      </c>
    </row>
    <row r="79" spans="1:6">
      <c r="A79" s="94">
        <v>76</v>
      </c>
      <c r="B79" s="94" t="str">
        <f t="shared" si="1"/>
        <v>FHF32EXNH1コーナー灯</v>
      </c>
      <c r="C79" s="22" t="s">
        <v>37</v>
      </c>
      <c r="D79" s="18">
        <v>1</v>
      </c>
      <c r="E79" s="23" t="s">
        <v>293</v>
      </c>
      <c r="F79" s="11">
        <v>48</v>
      </c>
    </row>
    <row r="80" spans="1:6">
      <c r="A80" s="94">
        <v>77</v>
      </c>
      <c r="B80" s="94" t="str">
        <f t="shared" si="1"/>
        <v>FHF32EXN2埋込　下面開放</v>
      </c>
      <c r="C80" s="22" t="s">
        <v>200</v>
      </c>
      <c r="D80" s="18">
        <v>2</v>
      </c>
      <c r="E80" s="23" t="s">
        <v>222</v>
      </c>
      <c r="F80" s="11">
        <v>48</v>
      </c>
    </row>
    <row r="81" spans="1:6">
      <c r="A81" s="94">
        <v>78</v>
      </c>
      <c r="B81" s="94" t="str">
        <f t="shared" si="1"/>
        <v>FL10W1表示灯</v>
      </c>
      <c r="C81" s="22" t="s">
        <v>210</v>
      </c>
      <c r="D81" s="18">
        <v>1</v>
      </c>
      <c r="E81" s="23" t="s">
        <v>294</v>
      </c>
      <c r="F81" s="11">
        <v>13</v>
      </c>
    </row>
    <row r="82" spans="1:6">
      <c r="A82" s="94">
        <v>79</v>
      </c>
      <c r="B82" s="94" t="str">
        <f t="shared" si="1"/>
        <v>CF210T4ENL1避難口誘導灯（点滅　壁埋込）</v>
      </c>
      <c r="C82" s="22" t="s">
        <v>204</v>
      </c>
      <c r="D82" s="18">
        <v>1</v>
      </c>
      <c r="E82" s="23" t="s">
        <v>354</v>
      </c>
      <c r="F82" s="11">
        <v>7.4</v>
      </c>
    </row>
    <row r="83" spans="1:6">
      <c r="A83" s="94">
        <v>80</v>
      </c>
      <c r="B83" s="94" t="str">
        <f t="shared" si="1"/>
        <v>CF210T4ENL1避難口誘導灯（音点滅　埋込)</v>
      </c>
      <c r="C83" s="22" t="s">
        <v>204</v>
      </c>
      <c r="D83" s="18">
        <v>1</v>
      </c>
      <c r="E83" s="23" t="s">
        <v>364</v>
      </c>
      <c r="F83" s="11">
        <v>9.9</v>
      </c>
    </row>
    <row r="84" spans="1:6">
      <c r="A84" s="94">
        <v>81</v>
      </c>
      <c r="B84" s="94" t="str">
        <f t="shared" si="1"/>
        <v>CF135T4ENL1通路誘導灯</v>
      </c>
      <c r="C84" s="22" t="s">
        <v>202</v>
      </c>
      <c r="D84" s="18">
        <v>1</v>
      </c>
      <c r="E84" s="23" t="s">
        <v>350</v>
      </c>
      <c r="F84" s="11">
        <v>4.5</v>
      </c>
    </row>
    <row r="85" spans="1:6">
      <c r="A85" s="94">
        <v>82</v>
      </c>
      <c r="B85" s="94" t="str">
        <f t="shared" si="1"/>
        <v>CF135T4ENL1避難口誘導灯</v>
      </c>
      <c r="C85" s="22" t="s">
        <v>202</v>
      </c>
      <c r="D85" s="18">
        <v>1</v>
      </c>
      <c r="E85" s="23" t="s">
        <v>352</v>
      </c>
      <c r="F85" s="11">
        <v>4.8</v>
      </c>
    </row>
    <row r="86" spans="1:6">
      <c r="A86" s="94">
        <v>83</v>
      </c>
      <c r="B86" s="94" t="str">
        <f t="shared" si="1"/>
        <v>CF210T4ENL1避難口誘導灯(点滅)</v>
      </c>
      <c r="C86" s="22" t="s">
        <v>204</v>
      </c>
      <c r="D86" s="18">
        <v>1</v>
      </c>
      <c r="E86" s="23" t="s">
        <v>357</v>
      </c>
      <c r="F86" s="11">
        <v>7.7</v>
      </c>
    </row>
    <row r="87" spans="1:6">
      <c r="A87" s="94">
        <v>84</v>
      </c>
      <c r="B87" s="94" t="str">
        <f t="shared" si="1"/>
        <v>CF210T4ENL2通路誘導灯</v>
      </c>
      <c r="C87" s="22" t="s">
        <v>204</v>
      </c>
      <c r="D87" s="18">
        <v>2</v>
      </c>
      <c r="E87" s="23" t="s">
        <v>350</v>
      </c>
      <c r="F87" s="11">
        <v>7.5</v>
      </c>
    </row>
    <row r="88" spans="1:6">
      <c r="A88" s="94">
        <v>85</v>
      </c>
      <c r="B88" s="94" t="str">
        <f t="shared" si="1"/>
        <v>JD110V85W1非常灯　電源別置</v>
      </c>
      <c r="C88" s="22" t="s">
        <v>323</v>
      </c>
      <c r="D88" s="18">
        <v>1</v>
      </c>
      <c r="E88" s="23" t="s">
        <v>71</v>
      </c>
      <c r="F88" s="11">
        <v>85</v>
      </c>
    </row>
    <row r="89" spans="1:6">
      <c r="A89" s="94">
        <v>86</v>
      </c>
      <c r="B89" s="94" t="str">
        <f t="shared" si="1"/>
        <v>IL40W1非常灯　電源別置</v>
      </c>
      <c r="C89" s="22" t="s">
        <v>74</v>
      </c>
      <c r="D89" s="18">
        <v>1</v>
      </c>
      <c r="E89" s="23" t="s">
        <v>71</v>
      </c>
      <c r="F89" s="11">
        <v>40</v>
      </c>
    </row>
    <row r="90" spans="1:6">
      <c r="A90" s="94">
        <v>87</v>
      </c>
      <c r="B90" s="94" t="str">
        <f t="shared" si="1"/>
        <v>FHF32EXNH1ブラケット　WP</v>
      </c>
      <c r="C90" s="22" t="s">
        <v>37</v>
      </c>
      <c r="D90" s="18">
        <v>1</v>
      </c>
      <c r="E90" s="23" t="s">
        <v>322</v>
      </c>
      <c r="F90" s="11">
        <v>48</v>
      </c>
    </row>
    <row r="91" spans="1:6">
      <c r="A91" s="94">
        <v>88</v>
      </c>
      <c r="B91" s="94" t="str">
        <f t="shared" si="1"/>
        <v>FDL18EXL1ブラケット　WP</v>
      </c>
      <c r="C91" s="22" t="s">
        <v>38</v>
      </c>
      <c r="D91" s="18">
        <v>1</v>
      </c>
      <c r="E91" s="23" t="s">
        <v>322</v>
      </c>
      <c r="F91" s="11">
        <v>22</v>
      </c>
    </row>
    <row r="92" spans="1:6">
      <c r="A92" s="94">
        <v>89</v>
      </c>
      <c r="B92" s="94" t="str">
        <f t="shared" si="1"/>
        <v>FL20SSW/181Ｖ１　非常灯兼用　電池内蔵</v>
      </c>
      <c r="C92" s="22" t="s">
        <v>39</v>
      </c>
      <c r="D92" s="18">
        <v>1</v>
      </c>
      <c r="E92" s="23" t="s">
        <v>302</v>
      </c>
      <c r="F92" s="11">
        <v>22.5</v>
      </c>
    </row>
    <row r="93" spans="1:6">
      <c r="A93" s="94">
        <v>90</v>
      </c>
      <c r="B93" s="94" t="str">
        <f t="shared" si="1"/>
        <v>FL20W1Ｖ１</v>
      </c>
      <c r="C93" s="22" t="s">
        <v>371</v>
      </c>
      <c r="D93" s="18">
        <v>1</v>
      </c>
      <c r="E93" s="23" t="s">
        <v>36</v>
      </c>
      <c r="F93" s="11">
        <v>22</v>
      </c>
    </row>
  </sheetData>
  <autoFilter ref="A3:F93" xr:uid="{2682B705-907F-4E21-B1B8-33810E8345AE}"/>
  <phoneticPr fontId="3"/>
  <dataValidations count="2">
    <dataValidation allowBlank="1" showInputMessage="1" showErrorMessage="1" sqref="E4:E37 E39 E41:E93" xr:uid="{A7CB1665-2768-48ED-9D4D-5B71397974ED}"/>
    <dataValidation type="list" allowBlank="1" showDropDown="1" showInputMessage="1" sqref="C4:C8" xr:uid="{8216699C-1492-4963-BD73-C56401747DBC}">
      <formula1>"FLR40W,FLR40W 非常用,"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8134-066A-46F8-BB8D-03BD865C6755}">
  <sheetPr>
    <tabColor rgb="FF00B050"/>
  </sheetPr>
  <dimension ref="A1:F56"/>
  <sheetViews>
    <sheetView zoomScaleNormal="100" workbookViewId="0">
      <selection activeCell="E4" sqref="E4:E56"/>
    </sheetView>
  </sheetViews>
  <sheetFormatPr defaultRowHeight="17.649999999999999"/>
  <cols>
    <col min="1" max="1" width="21" bestFit="1" customWidth="1"/>
    <col min="2" max="2" width="13.3125" customWidth="1"/>
    <col min="3" max="3" width="6.875" bestFit="1" customWidth="1"/>
    <col min="4" max="4" width="8" bestFit="1" customWidth="1"/>
    <col min="5" max="5" width="11.625" bestFit="1" customWidth="1"/>
    <col min="6" max="6" width="27.0625" customWidth="1"/>
  </cols>
  <sheetData>
    <row r="1" spans="1:6">
      <c r="A1" s="76" t="s">
        <v>420</v>
      </c>
      <c r="B1" s="62"/>
      <c r="C1" s="62"/>
      <c r="D1" s="62"/>
      <c r="E1" s="62"/>
      <c r="F1" s="62"/>
    </row>
    <row r="2" spans="1:6" ht="19.149999999999999">
      <c r="A2" s="77"/>
      <c r="B2" s="62"/>
      <c r="C2" s="62"/>
      <c r="D2" s="62"/>
      <c r="E2" s="62"/>
      <c r="F2" s="62"/>
    </row>
    <row r="3" spans="1:6" ht="21">
      <c r="A3" s="78" t="s">
        <v>421</v>
      </c>
      <c r="B3" s="78" t="s">
        <v>422</v>
      </c>
      <c r="C3" s="79" t="s">
        <v>423</v>
      </c>
      <c r="D3" s="79" t="s">
        <v>424</v>
      </c>
      <c r="E3" s="79" t="s">
        <v>425</v>
      </c>
      <c r="F3" s="78" t="s">
        <v>9</v>
      </c>
    </row>
    <row r="4" spans="1:6">
      <c r="A4" s="102" t="s">
        <v>426</v>
      </c>
      <c r="B4" s="103" t="s">
        <v>817</v>
      </c>
      <c r="C4" s="104">
        <v>12</v>
      </c>
      <c r="D4" s="102">
        <v>308</v>
      </c>
      <c r="E4" s="113">
        <f>ROUNDUP(C4*D4,0)</f>
        <v>3696</v>
      </c>
      <c r="F4" s="102"/>
    </row>
    <row r="5" spans="1:6">
      <c r="A5" s="102" t="s">
        <v>820</v>
      </c>
      <c r="B5" s="103" t="s">
        <v>821</v>
      </c>
      <c r="C5" s="104">
        <v>9</v>
      </c>
      <c r="D5" s="102">
        <v>291</v>
      </c>
      <c r="E5" s="113">
        <f t="shared" ref="E5:E56" si="0">ROUNDUP(C5*D5,0)</f>
        <v>2619</v>
      </c>
      <c r="F5" s="102"/>
    </row>
    <row r="6" spans="1:6">
      <c r="A6" s="102" t="s">
        <v>822</v>
      </c>
      <c r="B6" s="103" t="s">
        <v>817</v>
      </c>
      <c r="C6" s="104">
        <v>12</v>
      </c>
      <c r="D6" s="102">
        <v>308</v>
      </c>
      <c r="E6" s="113">
        <f t="shared" si="0"/>
        <v>3696</v>
      </c>
      <c r="F6" s="102"/>
    </row>
    <row r="7" spans="1:6">
      <c r="A7" s="102" t="s">
        <v>823</v>
      </c>
      <c r="B7" s="103" t="s">
        <v>817</v>
      </c>
      <c r="C7" s="104">
        <v>12</v>
      </c>
      <c r="D7" s="102">
        <v>308</v>
      </c>
      <c r="E7" s="113">
        <f t="shared" si="0"/>
        <v>3696</v>
      </c>
      <c r="F7" s="102"/>
    </row>
    <row r="8" spans="1:6">
      <c r="A8" s="102" t="s">
        <v>824</v>
      </c>
      <c r="B8" s="103" t="s">
        <v>817</v>
      </c>
      <c r="C8" s="104">
        <v>12</v>
      </c>
      <c r="D8" s="102">
        <v>308</v>
      </c>
      <c r="E8" s="113">
        <f t="shared" si="0"/>
        <v>3696</v>
      </c>
      <c r="F8" s="102"/>
    </row>
    <row r="9" spans="1:6">
      <c r="A9" s="102" t="s">
        <v>826</v>
      </c>
      <c r="B9" s="103" t="s">
        <v>817</v>
      </c>
      <c r="C9" s="104">
        <v>12</v>
      </c>
      <c r="D9" s="102">
        <v>308</v>
      </c>
      <c r="E9" s="113">
        <f t="shared" si="0"/>
        <v>3696</v>
      </c>
      <c r="F9" s="102"/>
    </row>
    <row r="10" spans="1:6">
      <c r="A10" s="102" t="s">
        <v>827</v>
      </c>
      <c r="B10" s="103" t="s">
        <v>817</v>
      </c>
      <c r="C10" s="104">
        <v>2</v>
      </c>
      <c r="D10" s="102">
        <v>308</v>
      </c>
      <c r="E10" s="113">
        <f t="shared" si="0"/>
        <v>616</v>
      </c>
      <c r="F10" s="102"/>
    </row>
    <row r="11" spans="1:6">
      <c r="A11" s="102" t="s">
        <v>828</v>
      </c>
      <c r="B11" s="103" t="s">
        <v>817</v>
      </c>
      <c r="C11" s="104">
        <v>12</v>
      </c>
      <c r="D11" s="102">
        <v>308</v>
      </c>
      <c r="E11" s="113">
        <f t="shared" si="0"/>
        <v>3696</v>
      </c>
      <c r="F11" s="102"/>
    </row>
    <row r="12" spans="1:6">
      <c r="A12" s="102" t="s">
        <v>829</v>
      </c>
      <c r="B12" s="103" t="s">
        <v>817</v>
      </c>
      <c r="C12" s="104">
        <v>12</v>
      </c>
      <c r="D12" s="102">
        <v>308</v>
      </c>
      <c r="E12" s="113">
        <f t="shared" si="0"/>
        <v>3696</v>
      </c>
      <c r="F12" s="102"/>
    </row>
    <row r="13" spans="1:6">
      <c r="A13" s="102" t="s">
        <v>830</v>
      </c>
      <c r="B13" s="103" t="s">
        <v>817</v>
      </c>
      <c r="C13" s="104">
        <v>12</v>
      </c>
      <c r="D13" s="102">
        <v>308</v>
      </c>
      <c r="E13" s="113">
        <f t="shared" si="0"/>
        <v>3696</v>
      </c>
      <c r="F13" s="102"/>
    </row>
    <row r="14" spans="1:6">
      <c r="A14" s="102" t="s">
        <v>832</v>
      </c>
      <c r="B14" s="103" t="s">
        <v>817</v>
      </c>
      <c r="C14" s="104">
        <v>12</v>
      </c>
      <c r="D14" s="102">
        <v>308</v>
      </c>
      <c r="E14" s="113">
        <f t="shared" si="0"/>
        <v>3696</v>
      </c>
      <c r="F14" s="102"/>
    </row>
    <row r="15" spans="1:6">
      <c r="A15" s="102" t="s">
        <v>833</v>
      </c>
      <c r="B15" s="103" t="s">
        <v>817</v>
      </c>
      <c r="C15" s="104">
        <v>12</v>
      </c>
      <c r="D15" s="102">
        <v>308</v>
      </c>
      <c r="E15" s="113">
        <f t="shared" si="0"/>
        <v>3696</v>
      </c>
      <c r="F15" s="102"/>
    </row>
    <row r="16" spans="1:6">
      <c r="A16" s="102" t="s">
        <v>329</v>
      </c>
      <c r="B16" s="103" t="s">
        <v>817</v>
      </c>
      <c r="C16" s="104">
        <v>12</v>
      </c>
      <c r="D16" s="102">
        <v>308</v>
      </c>
      <c r="E16" s="113">
        <f t="shared" si="0"/>
        <v>3696</v>
      </c>
      <c r="F16" s="102"/>
    </row>
    <row r="17" spans="1:6">
      <c r="A17" s="102" t="s">
        <v>328</v>
      </c>
      <c r="B17" s="103" t="s">
        <v>817</v>
      </c>
      <c r="C17" s="104">
        <v>12</v>
      </c>
      <c r="D17" s="102">
        <v>308</v>
      </c>
      <c r="E17" s="113">
        <f t="shared" si="0"/>
        <v>3696</v>
      </c>
      <c r="F17" s="102"/>
    </row>
    <row r="18" spans="1:6">
      <c r="A18" s="102" t="s">
        <v>834</v>
      </c>
      <c r="B18" s="103" t="s">
        <v>817</v>
      </c>
      <c r="C18" s="104">
        <v>12</v>
      </c>
      <c r="D18" s="102">
        <v>308</v>
      </c>
      <c r="E18" s="113">
        <f t="shared" si="0"/>
        <v>3696</v>
      </c>
      <c r="F18" s="102"/>
    </row>
    <row r="19" spans="1:6">
      <c r="A19" s="102" t="s">
        <v>835</v>
      </c>
      <c r="B19" s="103" t="s">
        <v>817</v>
      </c>
      <c r="C19" s="104">
        <v>5</v>
      </c>
      <c r="D19" s="102">
        <v>308</v>
      </c>
      <c r="E19" s="113">
        <f t="shared" si="0"/>
        <v>1540</v>
      </c>
      <c r="F19" s="102"/>
    </row>
    <row r="20" spans="1:6">
      <c r="A20" s="102" t="s">
        <v>837</v>
      </c>
      <c r="B20" s="103" t="s">
        <v>817</v>
      </c>
      <c r="C20" s="104">
        <v>2</v>
      </c>
      <c r="D20" s="102">
        <v>308</v>
      </c>
      <c r="E20" s="113">
        <f t="shared" si="0"/>
        <v>616</v>
      </c>
      <c r="F20" s="102"/>
    </row>
    <row r="21" spans="1:6">
      <c r="A21" s="102" t="s">
        <v>838</v>
      </c>
      <c r="B21" s="103" t="s">
        <v>435</v>
      </c>
      <c r="C21" s="104">
        <v>13</v>
      </c>
      <c r="D21" s="102">
        <v>365</v>
      </c>
      <c r="E21" s="113">
        <f t="shared" si="0"/>
        <v>4745</v>
      </c>
      <c r="F21" s="102"/>
    </row>
    <row r="22" spans="1:6">
      <c r="A22" s="102" t="s">
        <v>839</v>
      </c>
      <c r="B22" s="103" t="s">
        <v>817</v>
      </c>
      <c r="C22" s="104">
        <v>12</v>
      </c>
      <c r="D22" s="102">
        <v>308</v>
      </c>
      <c r="E22" s="113">
        <f t="shared" si="0"/>
        <v>3696</v>
      </c>
      <c r="F22" s="102"/>
    </row>
    <row r="23" spans="1:6">
      <c r="A23" s="102" t="s">
        <v>840</v>
      </c>
      <c r="B23" s="103" t="s">
        <v>817</v>
      </c>
      <c r="C23" s="104">
        <v>12</v>
      </c>
      <c r="D23" s="102">
        <v>308</v>
      </c>
      <c r="E23" s="113">
        <f t="shared" si="0"/>
        <v>3696</v>
      </c>
      <c r="F23" s="102"/>
    </row>
    <row r="24" spans="1:6">
      <c r="A24" s="102" t="s">
        <v>845</v>
      </c>
      <c r="B24" s="103" t="s">
        <v>817</v>
      </c>
      <c r="C24" s="104">
        <v>12</v>
      </c>
      <c r="D24" s="102">
        <v>308</v>
      </c>
      <c r="E24" s="113">
        <f t="shared" si="0"/>
        <v>3696</v>
      </c>
      <c r="F24" s="102"/>
    </row>
    <row r="25" spans="1:6">
      <c r="A25" s="102" t="s">
        <v>847</v>
      </c>
      <c r="B25" s="103" t="s">
        <v>817</v>
      </c>
      <c r="C25" s="104">
        <v>5.25</v>
      </c>
      <c r="D25" s="102">
        <v>312</v>
      </c>
      <c r="E25" s="113">
        <f t="shared" si="0"/>
        <v>1638</v>
      </c>
      <c r="F25" s="102" t="s">
        <v>867</v>
      </c>
    </row>
    <row r="26" spans="1:6">
      <c r="A26" s="102" t="s">
        <v>846</v>
      </c>
      <c r="B26" s="103" t="s">
        <v>817</v>
      </c>
      <c r="C26" s="104">
        <v>3</v>
      </c>
      <c r="D26" s="102">
        <v>312</v>
      </c>
      <c r="E26" s="113">
        <f t="shared" si="0"/>
        <v>936</v>
      </c>
      <c r="F26" s="102" t="s">
        <v>866</v>
      </c>
    </row>
    <row r="27" spans="1:6">
      <c r="A27" s="102" t="s">
        <v>848</v>
      </c>
      <c r="B27" s="103" t="s">
        <v>817</v>
      </c>
      <c r="C27" s="104">
        <v>3</v>
      </c>
      <c r="D27" s="102">
        <v>143</v>
      </c>
      <c r="E27" s="113">
        <f t="shared" si="0"/>
        <v>429</v>
      </c>
      <c r="F27" s="102" t="s">
        <v>868</v>
      </c>
    </row>
    <row r="28" spans="1:6">
      <c r="A28" s="102" t="s">
        <v>849</v>
      </c>
      <c r="B28" s="103" t="s">
        <v>817</v>
      </c>
      <c r="C28" s="104">
        <v>12</v>
      </c>
      <c r="D28" s="102">
        <v>308</v>
      </c>
      <c r="E28" s="113">
        <f t="shared" si="0"/>
        <v>3696</v>
      </c>
      <c r="F28" s="102"/>
    </row>
    <row r="29" spans="1:6">
      <c r="A29" s="102" t="s">
        <v>851</v>
      </c>
      <c r="B29" s="103" t="s">
        <v>817</v>
      </c>
      <c r="C29" s="104">
        <v>6</v>
      </c>
      <c r="D29" s="102">
        <v>2</v>
      </c>
      <c r="E29" s="113">
        <f t="shared" si="0"/>
        <v>12</v>
      </c>
      <c r="F29" s="102" t="s">
        <v>864</v>
      </c>
    </row>
    <row r="30" spans="1:6">
      <c r="A30" s="102" t="s">
        <v>852</v>
      </c>
      <c r="B30" s="103" t="s">
        <v>817</v>
      </c>
      <c r="C30" s="104">
        <v>12</v>
      </c>
      <c r="D30" s="102">
        <v>308</v>
      </c>
      <c r="E30" s="113">
        <f t="shared" si="0"/>
        <v>3696</v>
      </c>
      <c r="F30" s="102"/>
    </row>
    <row r="31" spans="1:6">
      <c r="A31" s="102" t="s">
        <v>853</v>
      </c>
      <c r="B31" s="103" t="s">
        <v>817</v>
      </c>
      <c r="C31" s="104">
        <v>12</v>
      </c>
      <c r="D31" s="102">
        <v>308</v>
      </c>
      <c r="E31" s="113">
        <f t="shared" si="0"/>
        <v>3696</v>
      </c>
      <c r="F31" s="102"/>
    </row>
    <row r="32" spans="1:6">
      <c r="A32" s="102" t="s">
        <v>854</v>
      </c>
      <c r="B32" s="103" t="s">
        <v>817</v>
      </c>
      <c r="C32" s="104">
        <v>3</v>
      </c>
      <c r="D32" s="102">
        <v>312</v>
      </c>
      <c r="E32" s="113">
        <f t="shared" si="0"/>
        <v>936</v>
      </c>
      <c r="F32" s="105"/>
    </row>
    <row r="33" spans="1:6">
      <c r="A33" s="102" t="s">
        <v>855</v>
      </c>
      <c r="B33" s="103" t="s">
        <v>817</v>
      </c>
      <c r="C33" s="104">
        <v>4.9000000000000004</v>
      </c>
      <c r="D33" s="102">
        <v>365</v>
      </c>
      <c r="E33" s="113">
        <f t="shared" si="0"/>
        <v>1789</v>
      </c>
      <c r="F33" s="105" t="s">
        <v>869</v>
      </c>
    </row>
    <row r="34" spans="1:6">
      <c r="A34" s="102" t="s">
        <v>856</v>
      </c>
      <c r="B34" s="103" t="s">
        <v>817</v>
      </c>
      <c r="C34" s="104">
        <v>3</v>
      </c>
      <c r="D34" s="102">
        <v>312</v>
      </c>
      <c r="E34" s="113">
        <f t="shared" si="0"/>
        <v>936</v>
      </c>
      <c r="F34" s="102"/>
    </row>
    <row r="35" spans="1:6">
      <c r="A35" s="102" t="s">
        <v>857</v>
      </c>
      <c r="B35" s="103" t="s">
        <v>817</v>
      </c>
      <c r="C35" s="104">
        <v>12</v>
      </c>
      <c r="D35" s="102">
        <v>308</v>
      </c>
      <c r="E35" s="113">
        <f t="shared" si="0"/>
        <v>3696</v>
      </c>
      <c r="F35" s="102"/>
    </row>
    <row r="36" spans="1:6">
      <c r="A36" s="102" t="s">
        <v>858</v>
      </c>
      <c r="B36" s="103" t="s">
        <v>817</v>
      </c>
      <c r="C36" s="104">
        <v>12</v>
      </c>
      <c r="D36" s="102">
        <v>308</v>
      </c>
      <c r="E36" s="113">
        <f t="shared" si="0"/>
        <v>3696</v>
      </c>
      <c r="F36" s="102"/>
    </row>
    <row r="37" spans="1:6">
      <c r="A37" s="102" t="s">
        <v>859</v>
      </c>
      <c r="B37" s="103" t="s">
        <v>817</v>
      </c>
      <c r="C37" s="104">
        <v>12</v>
      </c>
      <c r="D37" s="102">
        <v>308</v>
      </c>
      <c r="E37" s="113">
        <f t="shared" si="0"/>
        <v>3696</v>
      </c>
      <c r="F37" s="102"/>
    </row>
    <row r="38" spans="1:6">
      <c r="A38" s="102" t="s">
        <v>860</v>
      </c>
      <c r="B38" s="103" t="s">
        <v>817</v>
      </c>
      <c r="C38" s="104">
        <v>12</v>
      </c>
      <c r="D38" s="102">
        <v>308</v>
      </c>
      <c r="E38" s="113">
        <f t="shared" si="0"/>
        <v>3696</v>
      </c>
      <c r="F38" s="102"/>
    </row>
    <row r="39" spans="1:6">
      <c r="A39" s="102" t="s">
        <v>861</v>
      </c>
      <c r="B39" s="103" t="s">
        <v>817</v>
      </c>
      <c r="C39" s="104">
        <v>12</v>
      </c>
      <c r="D39" s="102">
        <v>308</v>
      </c>
      <c r="E39" s="113">
        <f t="shared" si="0"/>
        <v>3696</v>
      </c>
      <c r="F39" s="102"/>
    </row>
    <row r="40" spans="1:6">
      <c r="A40" s="102" t="s">
        <v>862</v>
      </c>
      <c r="B40" s="103" t="s">
        <v>817</v>
      </c>
      <c r="C40" s="104">
        <v>12</v>
      </c>
      <c r="D40" s="102">
        <v>308</v>
      </c>
      <c r="E40" s="113">
        <f t="shared" si="0"/>
        <v>3696</v>
      </c>
      <c r="F40" s="102"/>
    </row>
    <row r="41" spans="1:6">
      <c r="A41" s="102" t="s">
        <v>863</v>
      </c>
      <c r="B41" s="103" t="s">
        <v>817</v>
      </c>
      <c r="C41" s="104">
        <v>12</v>
      </c>
      <c r="D41" s="102">
        <v>308</v>
      </c>
      <c r="E41" s="113">
        <f t="shared" si="0"/>
        <v>3696</v>
      </c>
      <c r="F41" s="102"/>
    </row>
    <row r="42" spans="1:6">
      <c r="A42" s="102" t="s">
        <v>841</v>
      </c>
      <c r="B42" s="103" t="s">
        <v>865</v>
      </c>
      <c r="C42" s="104">
        <v>3</v>
      </c>
      <c r="D42" s="102">
        <v>365</v>
      </c>
      <c r="E42" s="113">
        <f t="shared" si="0"/>
        <v>1095</v>
      </c>
      <c r="F42" s="102"/>
    </row>
    <row r="43" spans="1:6">
      <c r="A43" s="102" t="s">
        <v>844</v>
      </c>
      <c r="B43" s="103" t="s">
        <v>435</v>
      </c>
      <c r="C43" s="104">
        <v>16.399999999999999</v>
      </c>
      <c r="D43" s="102">
        <v>365</v>
      </c>
      <c r="E43" s="113">
        <f t="shared" si="0"/>
        <v>5986</v>
      </c>
      <c r="F43" s="102"/>
    </row>
    <row r="44" spans="1:6">
      <c r="A44" s="102" t="s">
        <v>427</v>
      </c>
      <c r="B44" s="103" t="s">
        <v>817</v>
      </c>
      <c r="C44" s="104">
        <v>12</v>
      </c>
      <c r="D44" s="102">
        <v>308</v>
      </c>
      <c r="E44" s="113">
        <f t="shared" si="0"/>
        <v>3696</v>
      </c>
      <c r="F44" s="102" t="s">
        <v>842</v>
      </c>
    </row>
    <row r="45" spans="1:6">
      <c r="A45" s="102" t="s">
        <v>428</v>
      </c>
      <c r="B45" s="103" t="s">
        <v>817</v>
      </c>
      <c r="C45" s="104">
        <v>5</v>
      </c>
      <c r="D45" s="102">
        <v>308</v>
      </c>
      <c r="E45" s="113">
        <f t="shared" si="0"/>
        <v>1540</v>
      </c>
      <c r="F45" s="102"/>
    </row>
    <row r="46" spans="1:6">
      <c r="A46" s="102" t="s">
        <v>429</v>
      </c>
      <c r="B46" s="103" t="s">
        <v>817</v>
      </c>
      <c r="C46" s="104">
        <v>5</v>
      </c>
      <c r="D46" s="102">
        <v>308</v>
      </c>
      <c r="E46" s="113">
        <f t="shared" si="0"/>
        <v>1540</v>
      </c>
      <c r="F46" s="102"/>
    </row>
    <row r="47" spans="1:6">
      <c r="A47" s="102" t="s">
        <v>430</v>
      </c>
      <c r="B47" s="103" t="s">
        <v>817</v>
      </c>
      <c r="C47" s="104">
        <v>2</v>
      </c>
      <c r="D47" s="102">
        <v>308</v>
      </c>
      <c r="E47" s="113">
        <f t="shared" si="0"/>
        <v>616</v>
      </c>
      <c r="F47" s="102"/>
    </row>
    <row r="48" spans="1:6">
      <c r="A48" s="102" t="s">
        <v>843</v>
      </c>
      <c r="B48" s="103" t="s">
        <v>817</v>
      </c>
      <c r="C48" s="104">
        <v>1</v>
      </c>
      <c r="D48" s="102">
        <v>308</v>
      </c>
      <c r="E48" s="113">
        <f t="shared" si="0"/>
        <v>308</v>
      </c>
      <c r="F48" s="102"/>
    </row>
    <row r="49" spans="1:6">
      <c r="A49" s="102" t="s">
        <v>431</v>
      </c>
      <c r="B49" s="103" t="s">
        <v>817</v>
      </c>
      <c r="C49" s="104">
        <v>1</v>
      </c>
      <c r="D49" s="102">
        <v>308</v>
      </c>
      <c r="E49" s="113">
        <f t="shared" si="0"/>
        <v>308</v>
      </c>
      <c r="F49" s="102" t="s">
        <v>432</v>
      </c>
    </row>
    <row r="50" spans="1:6">
      <c r="A50" s="102" t="s">
        <v>433</v>
      </c>
      <c r="B50" s="103" t="s">
        <v>817</v>
      </c>
      <c r="C50" s="104">
        <v>2</v>
      </c>
      <c r="D50" s="102">
        <v>308</v>
      </c>
      <c r="E50" s="113">
        <f t="shared" si="0"/>
        <v>616</v>
      </c>
      <c r="F50" s="102"/>
    </row>
    <row r="51" spans="1:6">
      <c r="A51" s="102" t="s">
        <v>434</v>
      </c>
      <c r="B51" s="103" t="s">
        <v>817</v>
      </c>
      <c r="C51" s="104">
        <v>2</v>
      </c>
      <c r="D51" s="102">
        <v>308</v>
      </c>
      <c r="E51" s="113">
        <f t="shared" si="0"/>
        <v>616</v>
      </c>
      <c r="F51" s="102"/>
    </row>
    <row r="52" spans="1:6">
      <c r="A52" s="102" t="s">
        <v>819</v>
      </c>
      <c r="B52" s="103" t="s">
        <v>817</v>
      </c>
      <c r="C52" s="104">
        <v>2</v>
      </c>
      <c r="D52" s="102">
        <v>308</v>
      </c>
      <c r="E52" s="113">
        <f t="shared" si="0"/>
        <v>616</v>
      </c>
      <c r="F52" s="102"/>
    </row>
    <row r="53" spans="1:6">
      <c r="A53" s="102" t="s">
        <v>436</v>
      </c>
      <c r="B53" s="103" t="s">
        <v>865</v>
      </c>
      <c r="C53" s="104">
        <v>3</v>
      </c>
      <c r="D53" s="102">
        <v>365</v>
      </c>
      <c r="E53" s="113">
        <f t="shared" si="0"/>
        <v>1095</v>
      </c>
      <c r="F53" s="102"/>
    </row>
    <row r="54" spans="1:6">
      <c r="A54" s="102" t="s">
        <v>13</v>
      </c>
      <c r="B54" s="103" t="s">
        <v>435</v>
      </c>
      <c r="C54" s="104">
        <v>24</v>
      </c>
      <c r="D54" s="102">
        <v>365</v>
      </c>
      <c r="E54" s="113">
        <f t="shared" si="0"/>
        <v>8760</v>
      </c>
      <c r="F54" s="102"/>
    </row>
    <row r="55" spans="1:6">
      <c r="A55" s="102" t="s">
        <v>437</v>
      </c>
      <c r="B55" s="103" t="s">
        <v>435</v>
      </c>
      <c r="C55" s="104">
        <v>0</v>
      </c>
      <c r="D55" s="102">
        <v>365</v>
      </c>
      <c r="E55" s="113">
        <f t="shared" si="0"/>
        <v>0</v>
      </c>
      <c r="F55" s="102"/>
    </row>
    <row r="56" spans="1:6">
      <c r="A56" s="102" t="s">
        <v>438</v>
      </c>
      <c r="B56" s="103" t="s">
        <v>435</v>
      </c>
      <c r="C56" s="104">
        <v>0</v>
      </c>
      <c r="D56" s="102">
        <v>308</v>
      </c>
      <c r="E56" s="113">
        <f t="shared" si="0"/>
        <v>0</v>
      </c>
      <c r="F56" s="102" t="s">
        <v>818</v>
      </c>
    </row>
  </sheetData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B719A-C181-434A-A393-EBECA966F16F}">
  <sheetPr>
    <tabColor rgb="FF00B050"/>
  </sheetPr>
  <dimension ref="A1:L13"/>
  <sheetViews>
    <sheetView tabSelected="1" workbookViewId="0">
      <selection activeCell="A13" sqref="A13:G13"/>
    </sheetView>
  </sheetViews>
  <sheetFormatPr defaultRowHeight="17.649999999999999"/>
  <cols>
    <col min="1" max="1" width="14.625" customWidth="1"/>
    <col min="2" max="7" width="12.1875" customWidth="1"/>
    <col min="8" max="12" width="6.0625" customWidth="1"/>
  </cols>
  <sheetData>
    <row r="1" spans="1:12" ht="21.4">
      <c r="A1" s="77" t="s">
        <v>468</v>
      </c>
      <c r="B1" s="67"/>
      <c r="C1" s="67"/>
      <c r="D1" s="62"/>
      <c r="E1" s="62"/>
      <c r="F1" s="62"/>
      <c r="G1" s="62"/>
      <c r="H1" s="62"/>
      <c r="I1" s="62"/>
      <c r="J1" s="62"/>
      <c r="K1" s="62"/>
      <c r="L1" s="62"/>
    </row>
    <row r="2" spans="1:1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>
      <c r="A3" s="64"/>
      <c r="B3" s="63" t="s">
        <v>20</v>
      </c>
      <c r="C3" s="63" t="s">
        <v>469</v>
      </c>
      <c r="D3" s="63" t="s">
        <v>15</v>
      </c>
      <c r="E3" s="63" t="s">
        <v>245</v>
      </c>
      <c r="F3" s="80" t="s">
        <v>877</v>
      </c>
      <c r="G3" s="69" t="s">
        <v>391</v>
      </c>
    </row>
    <row r="4" spans="1:12" ht="28.9">
      <c r="A4" s="81" t="s">
        <v>445</v>
      </c>
      <c r="B4" s="82">
        <f>SUMIFS(既設照明器具リスト!$J$4:$J$350,既設照明器具リスト!$B$4:$B$350,"■",既設照明器具リスト!$D$4:$D$350,"屋外",既設照明器具リスト!$E$4:$E$350,"&lt;&gt;誘導灯",既設照明器具リスト!$E$4:$E$350,"&lt;&gt;非常用照明")</f>
        <v>70</v>
      </c>
      <c r="C4" s="82">
        <f>SUMIFS(既設照明器具リスト!$J$4:$J$350,既設照明器具リスト!$B$4:$B$350,"■",既設照明器具リスト!$D$4:$D$350,"B1",既設照明器具リスト!$E$4:$E$350,"&lt;&gt;誘導灯",既設照明器具リスト!$E$4:$E$350,"&lt;&gt;非常用照明")</f>
        <v>57</v>
      </c>
      <c r="D4" s="82">
        <f>SUMIFS(既設照明器具リスト!$J$4:$J$350,既設照明器具リスト!$B$4:$B$350,"■",既設照明器具リスト!$D$4:$D$350,"1F",既設照明器具リスト!$E$4:$E$350,"&lt;&gt;誘導灯",既設照明器具リスト!$E$4:$E$350,"&lt;&gt;非常用照明")</f>
        <v>935</v>
      </c>
      <c r="E4" s="82">
        <f>SUMIFS(既設照明器具リスト!$J$4:$J$350,既設照明器具リスト!$B$4:$B$350,"■",既設照明器具リスト!$D$4:$D$350,"2F",既設照明器具リスト!$E$4:$E$350,"&lt;&gt;誘導灯",既設照明器具リスト!$E$4:$E$350,"&lt;&gt;非常用照明")</f>
        <v>1043</v>
      </c>
      <c r="F4" s="83">
        <f>SUMIFS(既設照明器具リスト!$J$4:$J$350,既設照明器具リスト!$B$4:$B$350,"■",既設照明器具リスト!$D$4:$D$350,"RF",既設照明器具リスト!$E$4:$E$350,"&lt;&gt;誘導灯",既設照明器具リスト!$E$4:$E$350,"&lt;&gt;非常用照明")</f>
        <v>9</v>
      </c>
      <c r="G4" s="84">
        <f t="shared" ref="G4:G9" si="0">SUM(B4:F4)</f>
        <v>2114</v>
      </c>
    </row>
    <row r="5" spans="1:12" ht="28.9">
      <c r="A5" s="81" t="s">
        <v>446</v>
      </c>
      <c r="B5" s="82">
        <f>SUMIFS(既設照明器具リスト!$J$4:$J$350,既設照明器具リスト!$B$4:$B$350,"□",既設照明器具リスト!$D$4:$D$350,"屋外",既設照明器具リスト!$E$4:$E$350,"&lt;&gt;誘導灯",既設照明器具リスト!$E$4:$E$350,"&lt;&gt;非常用照明")</f>
        <v>0</v>
      </c>
      <c r="C5" s="82">
        <f>SUMIFS(既設照明器具リスト!$J$4:$J$350,既設照明器具リスト!$B$4:$B$350,"□",既設照明器具リスト!$D$4:$D$350,"B1",既設照明器具リスト!$E$4:$E$350,"&lt;&gt;誘導灯",既設照明器具リスト!$E$4:$E$350,"&lt;&gt;非常用照明")</f>
        <v>0</v>
      </c>
      <c r="D5" s="82">
        <f>SUMIFS(既設照明器具リスト!$J$4:$J$350,既設照明器具リスト!$B$4:$B$350,"□",既設照明器具リスト!$D$4:$D$350,"1F",既設照明器具リスト!$E$4:$E$350,"&lt;&gt;誘導灯",既設照明器具リスト!$E$4:$E$350,"&lt;&gt;非常用照明")</f>
        <v>2</v>
      </c>
      <c r="E5" s="82">
        <f>SUMIFS(既設照明器具リスト!$J$4:$J$350,既設照明器具リスト!$B$4:$B$350,"□",既設照明器具リスト!$D$4:$D$350,"2F",既設照明器具リスト!$E$4:$E$350,"&lt;&gt;誘導灯",既設照明器具リスト!$E$4:$E$350,"&lt;&gt;非常用照明")</f>
        <v>1</v>
      </c>
      <c r="F5" s="83">
        <f>SUMIFS(既設照明器具リスト!$J$4:$J$350,既設照明器具リスト!$B$4:$B$350,"□",既設照明器具リスト!$D$4:$D$350,"RF",既設照明器具リスト!$E$4:$E$350,"&lt;&gt;誘導灯",既設照明器具リスト!$E$4:$E$350,"&lt;&gt;非常用照明")</f>
        <v>0</v>
      </c>
      <c r="G5" s="84">
        <f t="shared" si="0"/>
        <v>3</v>
      </c>
    </row>
    <row r="6" spans="1:12" ht="28.9">
      <c r="A6" s="81" t="s">
        <v>447</v>
      </c>
      <c r="B6" s="82">
        <f>SUMIFS(既設照明器具リスト!$J$4:$J$350,既設照明器具リスト!$B$4:$B$350,"■",既設照明器具リスト!$D$4:$D$350,"屋外",既設照明器具リスト!$E$4:$E$350,"誘導灯")</f>
        <v>0</v>
      </c>
      <c r="C6" s="82">
        <f>SUMIFS(既設照明器具リスト!$J$4:$J$350,既設照明器具リスト!$B$4:$B$350,"■",既設照明器具リスト!$D$4:$D$350,"B1",既設照明器具リスト!$E$4:$E$350,"誘導灯")</f>
        <v>1</v>
      </c>
      <c r="D6" s="82">
        <f>SUMIFS(既設照明器具リスト!$J$4:$J$350,既設照明器具リスト!$B$4:$B$350,"■",既設照明器具リスト!$D$4:$D$350,"1F",既設照明器具リスト!$E$4:$E$350,"誘導灯")</f>
        <v>25</v>
      </c>
      <c r="E6" s="82">
        <f>SUMIFS(既設照明器具リスト!$J$4:$J$350,既設照明器具リスト!$B$4:$B$350,"■",既設照明器具リスト!$D$4:$D$350,"2F",既設照明器具リスト!$E$4:$E$350,"誘導灯")</f>
        <v>14</v>
      </c>
      <c r="F6" s="83">
        <f>SUMIFS(既設照明器具リスト!$J$4:$J$350,既設照明器具リスト!$B$4:$B$350,"■",既設照明器具リスト!$D$4:$D$350,"RF",既設照明器具リスト!$E$4:$E$350,"誘導灯")</f>
        <v>0</v>
      </c>
      <c r="G6" s="84">
        <f t="shared" si="0"/>
        <v>40</v>
      </c>
    </row>
    <row r="7" spans="1:12" ht="28.9">
      <c r="A7" s="81" t="s">
        <v>873</v>
      </c>
      <c r="B7" s="82">
        <f>SUMIFS(既設照明器具リスト!$J$4:$J$350,既設照明器具リスト!$B$4:$B$350,"□",既設照明器具リスト!$D$4:$D$350,"屋外",既設照明器具リスト!$E$4:$E$350,"誘導灯")</f>
        <v>0</v>
      </c>
      <c r="C7" s="82">
        <f>SUMIFS(既設照明器具リスト!$J$4:$J$350,既設照明器具リスト!$B$4:$B$350,"□",既設照明器具リスト!$D$4:$D$350,"B1",既設照明器具リスト!$E$4:$E$350,"誘導灯")</f>
        <v>0</v>
      </c>
      <c r="D7" s="82">
        <f>SUMIFS(既設照明器具リスト!$J$4:$J$350,既設照明器具リスト!$B$4:$B$350,"□",既設照明器具リスト!$D$4:$D$350,"1F",既設照明器具リスト!$E$4:$E$350,"誘導灯")</f>
        <v>0</v>
      </c>
      <c r="E7" s="82">
        <f>SUMIFS(既設照明器具リスト!$J$4:$J$350,既設照明器具リスト!$B$4:$B$350,"□",既設照明器具リスト!$D$4:$D$350,"2F",既設照明器具リスト!$E$4:$E$350,"誘導灯")</f>
        <v>0</v>
      </c>
      <c r="F7" s="83">
        <f>SUMIFS(既設照明器具リスト!$J$4:$J$350,既設照明器具リスト!$B$4:$B$350,"□",既設照明器具リスト!$D$4:$D$350,"RF",既設照明器具リスト!$E$4:$E$350,"誘導灯")</f>
        <v>0</v>
      </c>
      <c r="G7" s="84">
        <f t="shared" si="0"/>
        <v>0</v>
      </c>
    </row>
    <row r="8" spans="1:12" ht="28.9">
      <c r="A8" s="81" t="s">
        <v>448</v>
      </c>
      <c r="B8" s="82">
        <f>SUMIFS(既設照明器具リスト!$J$4:$J$350,既設照明器具リスト!$B$4:$B$350,"■",既設照明器具リスト!$D$4:$D$350,"屋外",既設照明器具リスト!$E$4:$E$350,"非常用照明")</f>
        <v>0</v>
      </c>
      <c r="C8" s="82">
        <f>SUMIFS(既設照明器具リスト!$J$4:$J$350,既設照明器具リスト!$B$4:$B$350,"■",既設照明器具リスト!$D$4:$D$350,"B1",既設照明器具リスト!$E$4:$E$350,"非常用照明")</f>
        <v>12</v>
      </c>
      <c r="D8" s="82">
        <f>SUMIFS(既設照明器具リスト!$J$4:$J$350,既設照明器具リスト!$B$4:$B$350,"■",既設照明器具リスト!$D$4:$D$350,"1F",既設照明器具リスト!$E$4:$E$350,"非常用照明")</f>
        <v>108</v>
      </c>
      <c r="E8" s="82">
        <f>SUMIFS(既設照明器具リスト!$J$4:$J$350,既設照明器具リスト!$B$4:$B$350,"■",既設照明器具リスト!$D$4:$D$350,"2F",既設照明器具リスト!$E$4:$E$350,"非常用照明")</f>
        <v>87</v>
      </c>
      <c r="F8" s="83">
        <f>SUMIFS(既設照明器具リスト!$J$4:$J$350,既設照明器具リスト!$B$4:$B$350,"■",既設照明器具リスト!$D$4:$D$350,"RF",既設照明器具リスト!$E$4:$E$350,"非常用照明")</f>
        <v>0</v>
      </c>
      <c r="G8" s="84">
        <f t="shared" si="0"/>
        <v>207</v>
      </c>
    </row>
    <row r="9" spans="1:12" ht="29.25" thickBot="1">
      <c r="A9" s="85" t="s">
        <v>874</v>
      </c>
      <c r="B9" s="98">
        <f>SUMIFS(既設照明器具リスト!$J$4:$J$350,既設照明器具リスト!$B$4:$B$350,"□",既設照明器具リスト!$D$4:$D$350,"屋外",既設照明器具リスト!$E$4:$E$350,"非常用照明")</f>
        <v>0</v>
      </c>
      <c r="C9" s="98">
        <f>SUMIFS(既設照明器具リスト!$J$4:$J$350,既設照明器具リスト!$B$4:$B$350,"□",既設照明器具リスト!$D$4:$D$350,"B1",既設照明器具リスト!$E$4:$E$350,"非常用照明")</f>
        <v>0</v>
      </c>
      <c r="D9" s="98">
        <f>SUMIFS(既設照明器具リスト!$J$4:$J$350,既設照明器具リスト!$B$4:$B$350,"□",既設照明器具リスト!$D$4:$D$350,"1F",既設照明器具リスト!$E$4:$E$350,"非常用照明")</f>
        <v>0</v>
      </c>
      <c r="E9" s="98">
        <f>SUMIFS(既設照明器具リスト!$J$4:$J$350,既設照明器具リスト!$B$4:$B$350,"□",既設照明器具リスト!$D$4:$D$350,"2F",既設照明器具リスト!$E$4:$E$350,"非常用照明")</f>
        <v>0</v>
      </c>
      <c r="F9" s="100">
        <f>SUMIFS(既設照明器具リスト!$J$4:$J$350,既設照明器具リスト!$B$4:$B$350,"□",既設照明器具リスト!$D$4:$D$350,"RF",既設照明器具リスト!$E$4:$E$350,"非常用照明")</f>
        <v>0</v>
      </c>
      <c r="G9" s="86">
        <f t="shared" si="0"/>
        <v>0</v>
      </c>
    </row>
    <row r="10" spans="1:12" ht="29.25" thickTop="1">
      <c r="A10" s="96" t="s">
        <v>870</v>
      </c>
      <c r="B10" s="97">
        <f>B4+B6+B8</f>
        <v>70</v>
      </c>
      <c r="C10" s="97">
        <f t="shared" ref="C10:G10" si="1">C4+C6+C8</f>
        <v>70</v>
      </c>
      <c r="D10" s="97">
        <f t="shared" si="1"/>
        <v>1068</v>
      </c>
      <c r="E10" s="97">
        <f t="shared" si="1"/>
        <v>1144</v>
      </c>
      <c r="F10" s="101">
        <f t="shared" si="1"/>
        <v>9</v>
      </c>
      <c r="G10" s="99">
        <f t="shared" si="1"/>
        <v>2361</v>
      </c>
    </row>
    <row r="11" spans="1:12" ht="28.9">
      <c r="A11" s="96" t="s">
        <v>871</v>
      </c>
      <c r="B11" s="97">
        <f>B5+B7+B9</f>
        <v>0</v>
      </c>
      <c r="C11" s="97">
        <f t="shared" ref="C11:G11" si="2">C5+C7+C9</f>
        <v>0</v>
      </c>
      <c r="D11" s="97">
        <f t="shared" si="2"/>
        <v>2</v>
      </c>
      <c r="E11" s="97">
        <f t="shared" si="2"/>
        <v>1</v>
      </c>
      <c r="F11" s="101">
        <f t="shared" si="2"/>
        <v>0</v>
      </c>
      <c r="G11" s="99">
        <f t="shared" si="2"/>
        <v>3</v>
      </c>
    </row>
    <row r="12" spans="1:12" ht="29" customHeight="1">
      <c r="A12" s="95" t="s">
        <v>872</v>
      </c>
      <c r="B12" s="82">
        <f>SUM(B4:B9)</f>
        <v>70</v>
      </c>
      <c r="C12" s="82">
        <f t="shared" ref="C12:G12" si="3">SUM(C4:C9)</f>
        <v>70</v>
      </c>
      <c r="D12" s="82">
        <f t="shared" si="3"/>
        <v>1070</v>
      </c>
      <c r="E12" s="82">
        <f t="shared" si="3"/>
        <v>1145</v>
      </c>
      <c r="F12" s="83">
        <f t="shared" si="3"/>
        <v>9</v>
      </c>
      <c r="G12" s="84">
        <f t="shared" si="3"/>
        <v>2364</v>
      </c>
    </row>
    <row r="13" spans="1:12" ht="32.65" customHeight="1">
      <c r="A13" s="117" t="s">
        <v>884</v>
      </c>
      <c r="B13" s="117"/>
      <c r="C13" s="117"/>
      <c r="D13" s="117"/>
      <c r="E13" s="117"/>
      <c r="F13" s="117"/>
      <c r="G13" s="117"/>
    </row>
  </sheetData>
  <mergeCells count="1">
    <mergeCell ref="A13:G13"/>
  </mergeCells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E754-2A96-4F03-8B4C-FD6F39CCBC44}">
  <sheetPr>
    <tabColor rgb="FF00B050"/>
  </sheetPr>
  <dimension ref="A1:O351"/>
  <sheetViews>
    <sheetView view="pageBreakPreview" zoomScaleNormal="80" zoomScaleSheetLayoutView="100" workbookViewId="0">
      <pane xSplit="1" ySplit="3" topLeftCell="B330" activePane="bottomRight" state="frozen"/>
      <selection activeCell="B3" sqref="B3"/>
      <selection pane="topRight" activeCell="B3" sqref="B3"/>
      <selection pane="bottomLeft" activeCell="B3" sqref="B3"/>
      <selection pane="bottomRight" activeCell="O351" sqref="O351"/>
    </sheetView>
  </sheetViews>
  <sheetFormatPr defaultRowHeight="17.649999999999999"/>
  <cols>
    <col min="1" max="2" width="6.5625" customWidth="1"/>
    <col min="3" max="3" width="9.6875" customWidth="1"/>
    <col min="4" max="4" width="4.5625" customWidth="1"/>
    <col min="5" max="5" width="25.5625" customWidth="1"/>
    <col min="6" max="6" width="26.8125" customWidth="1"/>
    <col min="7" max="7" width="20.75" customWidth="1"/>
    <col min="8" max="8" width="4.8125" customWidth="1"/>
    <col min="9" max="9" width="27.8125" customWidth="1"/>
    <col min="10" max="10" width="4.625" customWidth="1"/>
    <col min="11" max="11" width="10.4375" customWidth="1"/>
    <col min="12" max="12" width="12" hidden="1" customWidth="1"/>
    <col min="13" max="13" width="10.4375" customWidth="1"/>
    <col min="15" max="15" width="14.375" style="114" customWidth="1"/>
  </cols>
  <sheetData>
    <row r="1" spans="1:15" ht="21.4">
      <c r="A1" s="67" t="s">
        <v>883</v>
      </c>
      <c r="B1" s="67"/>
    </row>
    <row r="3" spans="1:15" ht="28.9">
      <c r="A3" s="63" t="s">
        <v>0</v>
      </c>
      <c r="B3" s="81" t="s">
        <v>449</v>
      </c>
      <c r="C3" s="63" t="s">
        <v>11</v>
      </c>
      <c r="D3" s="63" t="s">
        <v>1</v>
      </c>
      <c r="E3" s="63" t="s">
        <v>450</v>
      </c>
      <c r="F3" s="63" t="s">
        <v>10</v>
      </c>
      <c r="G3" s="63" t="s">
        <v>2</v>
      </c>
      <c r="H3" s="63" t="s">
        <v>3</v>
      </c>
      <c r="I3" s="63" t="s">
        <v>6</v>
      </c>
      <c r="J3" s="63" t="s">
        <v>4</v>
      </c>
      <c r="K3" s="81" t="s">
        <v>451</v>
      </c>
      <c r="L3" s="63" t="s">
        <v>441</v>
      </c>
      <c r="M3" s="81" t="s">
        <v>452</v>
      </c>
      <c r="N3" s="63" t="s">
        <v>453</v>
      </c>
      <c r="O3" s="115" t="s">
        <v>878</v>
      </c>
    </row>
    <row r="4" spans="1:15">
      <c r="A4" s="91" t="s">
        <v>470</v>
      </c>
      <c r="B4" s="92" t="s">
        <v>454</v>
      </c>
      <c r="C4" s="20" t="s">
        <v>41</v>
      </c>
      <c r="D4" s="28" t="s">
        <v>46</v>
      </c>
      <c r="E4" s="91" t="s">
        <v>436</v>
      </c>
      <c r="F4" s="21" t="s">
        <v>47</v>
      </c>
      <c r="G4" s="22" t="s">
        <v>52</v>
      </c>
      <c r="H4" s="18">
        <v>1</v>
      </c>
      <c r="I4" s="23" t="s">
        <v>57</v>
      </c>
      <c r="J4" s="8">
        <v>8</v>
      </c>
      <c r="K4" s="87">
        <f>VLOOKUP(E4,照明設備稼働時間!$A$4:$F$56,5,FALSE)</f>
        <v>1095</v>
      </c>
      <c r="L4" s="87" t="str">
        <f>G4&amp;H4&amp;I4</f>
        <v>NH2201街路灯</v>
      </c>
      <c r="M4" s="87">
        <f>VLOOKUP(L4,照明器具一覧!$B$4:$F$93,5,FALSE)</f>
        <v>245</v>
      </c>
      <c r="N4" s="91">
        <v>1</v>
      </c>
      <c r="O4" s="116">
        <f>(J4*K4*M4*N4)/1000</f>
        <v>2146.1999999999998</v>
      </c>
    </row>
    <row r="5" spans="1:15">
      <c r="A5" s="91" t="s">
        <v>471</v>
      </c>
      <c r="B5" s="92" t="s">
        <v>454</v>
      </c>
      <c r="C5" s="20" t="s">
        <v>42</v>
      </c>
      <c r="D5" s="28" t="s">
        <v>46</v>
      </c>
      <c r="E5" s="91" t="s">
        <v>436</v>
      </c>
      <c r="F5" s="21" t="s">
        <v>48</v>
      </c>
      <c r="G5" s="22" t="s">
        <v>53</v>
      </c>
      <c r="H5" s="18">
        <v>1</v>
      </c>
      <c r="I5" s="23" t="s">
        <v>57</v>
      </c>
      <c r="J5" s="8">
        <v>5</v>
      </c>
      <c r="K5" s="87">
        <f>VLOOKUP(E5,照明設備稼働時間!$A$4:$F$56,5,FALSE)</f>
        <v>1095</v>
      </c>
      <c r="L5" s="87" t="str">
        <f t="shared" ref="L5:L68" si="0">G5&amp;H5&amp;I5</f>
        <v>NH1101街路灯</v>
      </c>
      <c r="M5" s="87">
        <f>VLOOKUP(L5,照明器具一覧!$B$4:$F$93,5,FALSE)</f>
        <v>132</v>
      </c>
      <c r="N5" s="91">
        <v>1</v>
      </c>
      <c r="O5" s="116">
        <f t="shared" ref="O5:O68" si="1">(J5*K5*M5*N5)/1000</f>
        <v>722.7</v>
      </c>
    </row>
    <row r="6" spans="1:15">
      <c r="A6" s="91" t="s">
        <v>472</v>
      </c>
      <c r="B6" s="92" t="s">
        <v>454</v>
      </c>
      <c r="C6" s="20" t="s">
        <v>43</v>
      </c>
      <c r="D6" s="28" t="s">
        <v>46</v>
      </c>
      <c r="E6" s="91" t="s">
        <v>436</v>
      </c>
      <c r="F6" s="21" t="s">
        <v>49</v>
      </c>
      <c r="G6" s="22" t="s">
        <v>54</v>
      </c>
      <c r="H6" s="18">
        <v>1</v>
      </c>
      <c r="I6" s="23" t="s">
        <v>58</v>
      </c>
      <c r="J6" s="8">
        <v>19</v>
      </c>
      <c r="K6" s="87">
        <f>VLOOKUP(E6,照明設備稼働時間!$A$4:$F$56,5,FALSE)</f>
        <v>1095</v>
      </c>
      <c r="L6" s="87" t="str">
        <f t="shared" si="0"/>
        <v>FDL271庭園灯</v>
      </c>
      <c r="M6" s="87">
        <f>VLOOKUP(L6,照明器具一覧!$B$4:$F$93,5,FALSE)</f>
        <v>32</v>
      </c>
      <c r="N6" s="91">
        <v>1</v>
      </c>
      <c r="O6" s="116">
        <f t="shared" si="1"/>
        <v>665.76</v>
      </c>
    </row>
    <row r="7" spans="1:15">
      <c r="A7" s="91" t="s">
        <v>473</v>
      </c>
      <c r="B7" s="92" t="s">
        <v>454</v>
      </c>
      <c r="C7" s="20" t="s">
        <v>44</v>
      </c>
      <c r="D7" s="28" t="s">
        <v>46</v>
      </c>
      <c r="E7" s="91" t="s">
        <v>436</v>
      </c>
      <c r="F7" s="21" t="s">
        <v>50</v>
      </c>
      <c r="G7" s="22" t="s">
        <v>55</v>
      </c>
      <c r="H7" s="18">
        <v>1</v>
      </c>
      <c r="I7" s="23" t="s">
        <v>35</v>
      </c>
      <c r="J7" s="8">
        <v>20</v>
      </c>
      <c r="K7" s="87">
        <f>VLOOKUP(E7,照明設備稼働時間!$A$4:$F$56,5,FALSE)</f>
        <v>1095</v>
      </c>
      <c r="L7" s="87" t="str">
        <f t="shared" si="0"/>
        <v>FML18W1ブラケット</v>
      </c>
      <c r="M7" s="87">
        <f>VLOOKUP(L7,照明器具一覧!$B$4:$F$93,5,FALSE)</f>
        <v>22</v>
      </c>
      <c r="N7" s="91">
        <v>1</v>
      </c>
      <c r="O7" s="116">
        <f t="shared" si="1"/>
        <v>481.8</v>
      </c>
    </row>
    <row r="8" spans="1:15">
      <c r="A8" s="91" t="s">
        <v>474</v>
      </c>
      <c r="B8" s="92" t="s">
        <v>454</v>
      </c>
      <c r="C8" s="20" t="s">
        <v>45</v>
      </c>
      <c r="D8" s="28" t="s">
        <v>46</v>
      </c>
      <c r="E8" s="91" t="s">
        <v>436</v>
      </c>
      <c r="F8" s="21" t="s">
        <v>51</v>
      </c>
      <c r="G8" s="22" t="s">
        <v>56</v>
      </c>
      <c r="H8" s="18">
        <v>1</v>
      </c>
      <c r="I8" s="23" t="s">
        <v>59</v>
      </c>
      <c r="J8" s="8">
        <v>18</v>
      </c>
      <c r="K8" s="87">
        <f>VLOOKUP(E8,照明設備稼働時間!$A$4:$F$56,5,FALSE)</f>
        <v>1095</v>
      </c>
      <c r="L8" s="87" t="str">
        <f t="shared" si="0"/>
        <v>CDM-150W1投光器</v>
      </c>
      <c r="M8" s="87">
        <f>VLOOKUP(L8,照明器具一覧!$B$4:$F$93,5,FALSE)</f>
        <v>164</v>
      </c>
      <c r="N8" s="91">
        <v>1</v>
      </c>
      <c r="O8" s="116">
        <f t="shared" si="1"/>
        <v>3232.44</v>
      </c>
    </row>
    <row r="9" spans="1:15">
      <c r="A9" s="91" t="s">
        <v>475</v>
      </c>
      <c r="B9" s="92" t="s">
        <v>454</v>
      </c>
      <c r="C9" s="20" t="s">
        <v>60</v>
      </c>
      <c r="D9" s="28" t="s">
        <v>876</v>
      </c>
      <c r="E9" s="91" t="s">
        <v>434</v>
      </c>
      <c r="F9" s="21" t="s">
        <v>304</v>
      </c>
      <c r="G9" s="22" t="s">
        <v>37</v>
      </c>
      <c r="H9" s="18">
        <v>1</v>
      </c>
      <c r="I9" s="23" t="s">
        <v>70</v>
      </c>
      <c r="J9" s="8">
        <v>32</v>
      </c>
      <c r="K9" s="87">
        <f>VLOOKUP(E9,照明設備稼働時間!$A$4:$F$56,5,FALSE)</f>
        <v>616</v>
      </c>
      <c r="L9" s="87" t="str">
        <f t="shared" si="0"/>
        <v>FHF32EXNH1反射笠付</v>
      </c>
      <c r="M9" s="87">
        <f>VLOOKUP(L9,照明器具一覧!$B$4:$F$93,5,FALSE)</f>
        <v>48</v>
      </c>
      <c r="N9" s="91">
        <v>1</v>
      </c>
      <c r="O9" s="116">
        <f t="shared" si="1"/>
        <v>946.17600000000004</v>
      </c>
    </row>
    <row r="10" spans="1:15">
      <c r="A10" s="91" t="s">
        <v>476</v>
      </c>
      <c r="B10" s="92" t="s">
        <v>454</v>
      </c>
      <c r="C10" s="20" t="s">
        <v>60</v>
      </c>
      <c r="D10" s="28" t="s">
        <v>876</v>
      </c>
      <c r="E10" s="91" t="s">
        <v>819</v>
      </c>
      <c r="F10" s="21" t="s">
        <v>66</v>
      </c>
      <c r="G10" s="22" t="s">
        <v>37</v>
      </c>
      <c r="H10" s="18">
        <v>1</v>
      </c>
      <c r="I10" s="23" t="s">
        <v>70</v>
      </c>
      <c r="J10" s="8">
        <v>10</v>
      </c>
      <c r="K10" s="87">
        <f>VLOOKUP(E10,照明設備稼働時間!$A$4:$F$56,5,FALSE)</f>
        <v>616</v>
      </c>
      <c r="L10" s="87" t="str">
        <f t="shared" si="0"/>
        <v>FHF32EXNH1反射笠付</v>
      </c>
      <c r="M10" s="87">
        <f>VLOOKUP(L10,照明器具一覧!$B$4:$F$93,5,FALSE)</f>
        <v>48</v>
      </c>
      <c r="N10" s="91">
        <v>1</v>
      </c>
      <c r="O10" s="116">
        <f t="shared" si="1"/>
        <v>295.68</v>
      </c>
    </row>
    <row r="11" spans="1:15">
      <c r="A11" s="91" t="s">
        <v>477</v>
      </c>
      <c r="B11" s="92" t="s">
        <v>454</v>
      </c>
      <c r="C11" s="20" t="s">
        <v>60</v>
      </c>
      <c r="D11" s="28" t="s">
        <v>875</v>
      </c>
      <c r="E11" s="91" t="s">
        <v>434</v>
      </c>
      <c r="F11" s="21" t="s">
        <v>305</v>
      </c>
      <c r="G11" s="22" t="s">
        <v>37</v>
      </c>
      <c r="H11" s="18">
        <v>1</v>
      </c>
      <c r="I11" s="23" t="s">
        <v>70</v>
      </c>
      <c r="J11" s="8">
        <v>2</v>
      </c>
      <c r="K11" s="87">
        <f>VLOOKUP(E11,照明設備稼働時間!$A$4:$F$56,5,FALSE)</f>
        <v>616</v>
      </c>
      <c r="L11" s="87" t="str">
        <f t="shared" si="0"/>
        <v>FHF32EXNH1反射笠付</v>
      </c>
      <c r="M11" s="87">
        <f>VLOOKUP(L11,照明器具一覧!$B$4:$F$93,5,FALSE)</f>
        <v>48</v>
      </c>
      <c r="N11" s="91">
        <v>1</v>
      </c>
      <c r="O11" s="116">
        <f t="shared" si="1"/>
        <v>59.136000000000003</v>
      </c>
    </row>
    <row r="12" spans="1:15">
      <c r="A12" s="91" t="s">
        <v>478</v>
      </c>
      <c r="B12" s="92" t="s">
        <v>454</v>
      </c>
      <c r="C12" s="20" t="s">
        <v>63</v>
      </c>
      <c r="D12" s="28" t="s">
        <v>875</v>
      </c>
      <c r="E12" s="91" t="s">
        <v>438</v>
      </c>
      <c r="F12" s="21" t="s">
        <v>67</v>
      </c>
      <c r="G12" s="22" t="s">
        <v>37</v>
      </c>
      <c r="H12" s="18">
        <v>1</v>
      </c>
      <c r="I12" s="23" t="s">
        <v>73</v>
      </c>
      <c r="J12" s="8">
        <v>8</v>
      </c>
      <c r="K12" s="87">
        <f>VLOOKUP(E12,照明設備稼働時間!$A$4:$F$56,5,FALSE)</f>
        <v>0</v>
      </c>
      <c r="L12" s="87" t="str">
        <f t="shared" si="0"/>
        <v>FHF32EXNH1トラフ　防水</v>
      </c>
      <c r="M12" s="87">
        <f>VLOOKUP(L12,照明器具一覧!$B$4:$F$93,5,FALSE)</f>
        <v>48</v>
      </c>
      <c r="N12" s="91">
        <v>1</v>
      </c>
      <c r="O12" s="116">
        <f t="shared" si="1"/>
        <v>0</v>
      </c>
    </row>
    <row r="13" spans="1:15">
      <c r="A13" s="91" t="s">
        <v>479</v>
      </c>
      <c r="B13" s="92" t="s">
        <v>454</v>
      </c>
      <c r="C13" s="20" t="s">
        <v>60</v>
      </c>
      <c r="D13" s="28" t="s">
        <v>875</v>
      </c>
      <c r="E13" s="91" t="s">
        <v>434</v>
      </c>
      <c r="F13" s="21" t="s">
        <v>68</v>
      </c>
      <c r="G13" s="22" t="s">
        <v>37</v>
      </c>
      <c r="H13" s="18">
        <v>1</v>
      </c>
      <c r="I13" s="23" t="s">
        <v>70</v>
      </c>
      <c r="J13" s="8">
        <v>3</v>
      </c>
      <c r="K13" s="87">
        <f>VLOOKUP(E13,照明設備稼働時間!$A$4:$F$56,5,FALSE)</f>
        <v>616</v>
      </c>
      <c r="L13" s="87" t="str">
        <f t="shared" si="0"/>
        <v>FHF32EXNH1反射笠付</v>
      </c>
      <c r="M13" s="87">
        <f>VLOOKUP(L13,照明器具一覧!$B$4:$F$93,5,FALSE)</f>
        <v>48</v>
      </c>
      <c r="N13" s="91">
        <v>1</v>
      </c>
      <c r="O13" s="116">
        <f t="shared" si="1"/>
        <v>88.703999999999994</v>
      </c>
    </row>
    <row r="14" spans="1:15">
      <c r="A14" s="91" t="s">
        <v>480</v>
      </c>
      <c r="B14" s="92" t="s">
        <v>454</v>
      </c>
      <c r="C14" s="20" t="s">
        <v>64</v>
      </c>
      <c r="D14" s="28" t="s">
        <v>875</v>
      </c>
      <c r="E14" s="91" t="s">
        <v>427</v>
      </c>
      <c r="F14" s="21" t="s">
        <v>33</v>
      </c>
      <c r="G14" s="22" t="s">
        <v>37</v>
      </c>
      <c r="H14" s="18">
        <v>1</v>
      </c>
      <c r="I14" s="23" t="s">
        <v>302</v>
      </c>
      <c r="J14" s="8">
        <v>1</v>
      </c>
      <c r="K14" s="87">
        <f>VLOOKUP(E14,照明設備稼働時間!$A$4:$F$56,5,FALSE)</f>
        <v>3696</v>
      </c>
      <c r="L14" s="87" t="str">
        <f t="shared" si="0"/>
        <v>FHF32EXNH1Ｖ１　非常灯兼用　電池内蔵</v>
      </c>
      <c r="M14" s="87">
        <f>VLOOKUP(L14,照明器具一覧!$B$4:$F$93,5,FALSE)</f>
        <v>48</v>
      </c>
      <c r="N14" s="91">
        <v>1</v>
      </c>
      <c r="O14" s="116">
        <f t="shared" si="1"/>
        <v>177.40799999999999</v>
      </c>
    </row>
    <row r="15" spans="1:15">
      <c r="A15" s="91" t="s">
        <v>481</v>
      </c>
      <c r="B15" s="92" t="s">
        <v>454</v>
      </c>
      <c r="C15" s="20" t="s">
        <v>65</v>
      </c>
      <c r="D15" s="28" t="s">
        <v>875</v>
      </c>
      <c r="E15" s="91" t="s">
        <v>434</v>
      </c>
      <c r="F15" s="21" t="s">
        <v>69</v>
      </c>
      <c r="G15" s="22" t="s">
        <v>37</v>
      </c>
      <c r="H15" s="18">
        <v>1</v>
      </c>
      <c r="I15" s="23" t="s">
        <v>35</v>
      </c>
      <c r="J15" s="8">
        <v>1</v>
      </c>
      <c r="K15" s="87">
        <f>VLOOKUP(E15,照明設備稼働時間!$A$4:$F$56,5,FALSE)</f>
        <v>616</v>
      </c>
      <c r="L15" s="87" t="str">
        <f t="shared" si="0"/>
        <v>FHF32EXNH1ブラケット</v>
      </c>
      <c r="M15" s="87">
        <f>VLOOKUP(L15,照明器具一覧!$B$4:$F$93,5,FALSE)</f>
        <v>48</v>
      </c>
      <c r="N15" s="91">
        <v>1</v>
      </c>
      <c r="O15" s="116">
        <f t="shared" si="1"/>
        <v>29.568000000000001</v>
      </c>
    </row>
    <row r="16" spans="1:15">
      <c r="A16" s="91" t="s">
        <v>482</v>
      </c>
      <c r="B16" s="92" t="s">
        <v>454</v>
      </c>
      <c r="C16" s="20" t="s">
        <v>62</v>
      </c>
      <c r="D16" s="28" t="s">
        <v>875</v>
      </c>
      <c r="E16" s="91" t="s">
        <v>13</v>
      </c>
      <c r="F16" s="21" t="s">
        <v>307</v>
      </c>
      <c r="G16" s="22" t="s">
        <v>75</v>
      </c>
      <c r="H16" s="18">
        <v>1</v>
      </c>
      <c r="I16" s="23" t="s">
        <v>72</v>
      </c>
      <c r="J16" s="8">
        <v>1</v>
      </c>
      <c r="K16" s="87">
        <f>VLOOKUP(E16,照明設備稼働時間!$A$4:$F$56,5,FALSE)</f>
        <v>8760</v>
      </c>
      <c r="L16" s="87" t="str">
        <f t="shared" si="0"/>
        <v>CF210T4ENL1誘導灯　天井付</v>
      </c>
      <c r="M16" s="87">
        <f>VLOOKUP(L16,照明器具一覧!$B$4:$F$93,5,FALSE)</f>
        <v>5.3</v>
      </c>
      <c r="N16" s="91">
        <v>1</v>
      </c>
      <c r="O16" s="116">
        <f t="shared" si="1"/>
        <v>46.427999999999997</v>
      </c>
    </row>
    <row r="17" spans="1:15">
      <c r="A17" s="91" t="s">
        <v>483</v>
      </c>
      <c r="B17" s="92" t="s">
        <v>454</v>
      </c>
      <c r="C17" s="20" t="s">
        <v>61</v>
      </c>
      <c r="D17" s="28" t="s">
        <v>875</v>
      </c>
      <c r="E17" s="91" t="s">
        <v>437</v>
      </c>
      <c r="F17" s="21" t="s">
        <v>304</v>
      </c>
      <c r="G17" s="22" t="s">
        <v>74</v>
      </c>
      <c r="H17" s="18">
        <v>1</v>
      </c>
      <c r="I17" s="23" t="s">
        <v>71</v>
      </c>
      <c r="J17" s="8">
        <v>8</v>
      </c>
      <c r="K17" s="87">
        <f>VLOOKUP(E17,照明設備稼働時間!$A$4:$F$56,5,FALSE)</f>
        <v>0</v>
      </c>
      <c r="L17" s="87" t="str">
        <f t="shared" si="0"/>
        <v>IL40W1非常灯　電源別置</v>
      </c>
      <c r="M17" s="87">
        <f>VLOOKUP(L17,照明器具一覧!$B$4:$F$93,5,FALSE)</f>
        <v>40</v>
      </c>
      <c r="N17" s="91">
        <v>1</v>
      </c>
      <c r="O17" s="116">
        <f t="shared" si="1"/>
        <v>0</v>
      </c>
    </row>
    <row r="18" spans="1:15">
      <c r="A18" s="91" t="s">
        <v>484</v>
      </c>
      <c r="B18" s="92" t="s">
        <v>454</v>
      </c>
      <c r="C18" s="20" t="s">
        <v>61</v>
      </c>
      <c r="D18" s="28" t="s">
        <v>875</v>
      </c>
      <c r="E18" s="91" t="s">
        <v>437</v>
      </c>
      <c r="F18" s="21" t="s">
        <v>66</v>
      </c>
      <c r="G18" s="22" t="s">
        <v>74</v>
      </c>
      <c r="H18" s="18">
        <v>1</v>
      </c>
      <c r="I18" s="23" t="s">
        <v>71</v>
      </c>
      <c r="J18" s="8">
        <v>2</v>
      </c>
      <c r="K18" s="87">
        <f>VLOOKUP(E18,照明設備稼働時間!$A$4:$F$56,5,FALSE)</f>
        <v>0</v>
      </c>
      <c r="L18" s="87" t="str">
        <f t="shared" si="0"/>
        <v>IL40W1非常灯　電源別置</v>
      </c>
      <c r="M18" s="87">
        <f>VLOOKUP(L18,照明器具一覧!$B$4:$F$93,5,FALSE)</f>
        <v>40</v>
      </c>
      <c r="N18" s="91">
        <v>1</v>
      </c>
      <c r="O18" s="116">
        <f t="shared" si="1"/>
        <v>0</v>
      </c>
    </row>
    <row r="19" spans="1:15">
      <c r="A19" s="91" t="s">
        <v>485</v>
      </c>
      <c r="B19" s="92" t="s">
        <v>454</v>
      </c>
      <c r="C19" s="20" t="s">
        <v>61</v>
      </c>
      <c r="D19" s="28" t="s">
        <v>875</v>
      </c>
      <c r="E19" s="91" t="s">
        <v>437</v>
      </c>
      <c r="F19" s="21" t="s">
        <v>305</v>
      </c>
      <c r="G19" s="22" t="s">
        <v>74</v>
      </c>
      <c r="H19" s="18">
        <v>1</v>
      </c>
      <c r="I19" s="23" t="s">
        <v>71</v>
      </c>
      <c r="J19" s="8">
        <v>1</v>
      </c>
      <c r="K19" s="87">
        <f>VLOOKUP(E19,照明設備稼働時間!$A$4:$F$56,5,FALSE)</f>
        <v>0</v>
      </c>
      <c r="L19" s="87" t="str">
        <f t="shared" si="0"/>
        <v>IL40W1非常灯　電源別置</v>
      </c>
      <c r="M19" s="87">
        <f>VLOOKUP(L19,照明器具一覧!$B$4:$F$93,5,FALSE)</f>
        <v>40</v>
      </c>
      <c r="N19" s="91">
        <v>1</v>
      </c>
      <c r="O19" s="116">
        <f t="shared" si="1"/>
        <v>0</v>
      </c>
    </row>
    <row r="20" spans="1:15">
      <c r="A20" s="91" t="s">
        <v>486</v>
      </c>
      <c r="B20" s="92" t="s">
        <v>454</v>
      </c>
      <c r="C20" s="20" t="s">
        <v>61</v>
      </c>
      <c r="D20" s="28" t="s">
        <v>875</v>
      </c>
      <c r="E20" s="91" t="s">
        <v>437</v>
      </c>
      <c r="F20" s="21" t="s">
        <v>68</v>
      </c>
      <c r="G20" s="22" t="s">
        <v>74</v>
      </c>
      <c r="H20" s="18">
        <v>1</v>
      </c>
      <c r="I20" s="23" t="s">
        <v>71</v>
      </c>
      <c r="J20" s="8">
        <v>1</v>
      </c>
      <c r="K20" s="87">
        <f>VLOOKUP(E20,照明設備稼働時間!$A$4:$F$56,5,FALSE)</f>
        <v>0</v>
      </c>
      <c r="L20" s="87" t="str">
        <f t="shared" si="0"/>
        <v>IL40W1非常灯　電源別置</v>
      </c>
      <c r="M20" s="87">
        <f>VLOOKUP(L20,照明器具一覧!$B$4:$F$93,5,FALSE)</f>
        <v>40</v>
      </c>
      <c r="N20" s="91">
        <v>1</v>
      </c>
      <c r="O20" s="116">
        <f t="shared" si="1"/>
        <v>0</v>
      </c>
    </row>
    <row r="21" spans="1:15">
      <c r="A21" s="91" t="s">
        <v>487</v>
      </c>
      <c r="B21" s="92" t="s">
        <v>454</v>
      </c>
      <c r="C21" s="20" t="s">
        <v>76</v>
      </c>
      <c r="D21" s="28" t="s">
        <v>15</v>
      </c>
      <c r="E21" s="91" t="s">
        <v>433</v>
      </c>
      <c r="F21" s="21" t="s">
        <v>122</v>
      </c>
      <c r="G21" s="22" t="s">
        <v>37</v>
      </c>
      <c r="H21" s="93">
        <v>1</v>
      </c>
      <c r="I21" s="23" t="s">
        <v>217</v>
      </c>
      <c r="J21" s="8">
        <v>1</v>
      </c>
      <c r="K21" s="87">
        <f>VLOOKUP(E21,照明設備稼働時間!$A$4:$F$56,5,FALSE)</f>
        <v>616</v>
      </c>
      <c r="L21" s="87" t="str">
        <f t="shared" si="0"/>
        <v>FHF32EXNH1片反射笠</v>
      </c>
      <c r="M21" s="87">
        <f>VLOOKUP(L21,照明器具一覧!$B$4:$F$93,5,FALSE)</f>
        <v>38</v>
      </c>
      <c r="N21" s="91">
        <v>1</v>
      </c>
      <c r="O21" s="116">
        <f t="shared" si="1"/>
        <v>23.408000000000001</v>
      </c>
    </row>
    <row r="22" spans="1:15">
      <c r="A22" s="91" t="s">
        <v>488</v>
      </c>
      <c r="B22" s="92" t="s">
        <v>454</v>
      </c>
      <c r="C22" s="20" t="s">
        <v>77</v>
      </c>
      <c r="D22" s="28" t="s">
        <v>15</v>
      </c>
      <c r="E22" s="91" t="s">
        <v>822</v>
      </c>
      <c r="F22" s="21" t="s">
        <v>123</v>
      </c>
      <c r="G22" s="22" t="s">
        <v>37</v>
      </c>
      <c r="H22" s="18">
        <v>1</v>
      </c>
      <c r="I22" s="23" t="s">
        <v>218</v>
      </c>
      <c r="J22" s="8">
        <v>13</v>
      </c>
      <c r="K22" s="87">
        <f>VLOOKUP(E22,照明設備稼働時間!$A$4:$F$56,5,FALSE)</f>
        <v>3696</v>
      </c>
      <c r="L22" s="87" t="str">
        <f t="shared" si="0"/>
        <v>FHF32EXNH1埋込　ルーバー</v>
      </c>
      <c r="M22" s="87">
        <f>VLOOKUP(L22,照明器具一覧!$B$4:$F$93,5,FALSE)</f>
        <v>48</v>
      </c>
      <c r="N22" s="91">
        <v>1</v>
      </c>
      <c r="O22" s="116">
        <f t="shared" si="1"/>
        <v>2306.3040000000001</v>
      </c>
    </row>
    <row r="23" spans="1:15">
      <c r="A23" s="91" t="s">
        <v>489</v>
      </c>
      <c r="B23" s="92" t="s">
        <v>454</v>
      </c>
      <c r="C23" s="20" t="s">
        <v>79</v>
      </c>
      <c r="D23" s="28" t="s">
        <v>22</v>
      </c>
      <c r="E23" s="91" t="s">
        <v>823</v>
      </c>
      <c r="F23" s="21" t="s">
        <v>124</v>
      </c>
      <c r="G23" s="22" t="s">
        <v>198</v>
      </c>
      <c r="H23" s="18">
        <v>2</v>
      </c>
      <c r="I23" s="23" t="s">
        <v>219</v>
      </c>
      <c r="J23" s="8">
        <v>8</v>
      </c>
      <c r="K23" s="87">
        <f>VLOOKUP(E23,照明設備稼働時間!$A$4:$F$56,5,FALSE)</f>
        <v>3696</v>
      </c>
      <c r="L23" s="87" t="str">
        <f t="shared" si="0"/>
        <v>FHT42W2ﾀﾞｳﾝﾗｲﾄ</v>
      </c>
      <c r="M23" s="87">
        <f>VLOOKUP(L23,照明器具一覧!$B$4:$F$93,5,FALSE)</f>
        <v>74</v>
      </c>
      <c r="N23" s="91">
        <v>1</v>
      </c>
      <c r="O23" s="116">
        <f t="shared" si="1"/>
        <v>2188.0320000000002</v>
      </c>
    </row>
    <row r="24" spans="1:15">
      <c r="A24" s="91" t="s">
        <v>490</v>
      </c>
      <c r="B24" s="92" t="s">
        <v>454</v>
      </c>
      <c r="C24" s="20" t="s">
        <v>79</v>
      </c>
      <c r="D24" s="28" t="s">
        <v>22</v>
      </c>
      <c r="E24" s="91" t="s">
        <v>823</v>
      </c>
      <c r="F24" s="21" t="s">
        <v>125</v>
      </c>
      <c r="G24" s="22" t="s">
        <v>198</v>
      </c>
      <c r="H24" s="18">
        <v>2</v>
      </c>
      <c r="I24" s="23" t="s">
        <v>219</v>
      </c>
      <c r="J24" s="8">
        <v>8</v>
      </c>
      <c r="K24" s="87">
        <f>VLOOKUP(E24,照明設備稼働時間!$A$4:$F$56,5,FALSE)</f>
        <v>3696</v>
      </c>
      <c r="L24" s="87" t="str">
        <f t="shared" si="0"/>
        <v>FHT42W2ﾀﾞｳﾝﾗｲﾄ</v>
      </c>
      <c r="M24" s="87">
        <f>VLOOKUP(L24,照明器具一覧!$B$4:$F$93,5,FALSE)</f>
        <v>74</v>
      </c>
      <c r="N24" s="91">
        <v>1</v>
      </c>
      <c r="O24" s="116">
        <f t="shared" si="1"/>
        <v>2188.0320000000002</v>
      </c>
    </row>
    <row r="25" spans="1:15">
      <c r="A25" s="91" t="s">
        <v>491</v>
      </c>
      <c r="B25" s="92" t="s">
        <v>454</v>
      </c>
      <c r="C25" s="20" t="s">
        <v>79</v>
      </c>
      <c r="D25" s="28" t="s">
        <v>22</v>
      </c>
      <c r="E25" s="91" t="s">
        <v>823</v>
      </c>
      <c r="F25" s="21" t="s">
        <v>126</v>
      </c>
      <c r="G25" s="22" t="s">
        <v>198</v>
      </c>
      <c r="H25" s="18">
        <v>2</v>
      </c>
      <c r="I25" s="23" t="s">
        <v>219</v>
      </c>
      <c r="J25" s="8">
        <v>8</v>
      </c>
      <c r="K25" s="87">
        <f>VLOOKUP(E25,照明設備稼働時間!$A$4:$F$56,5,FALSE)</f>
        <v>3696</v>
      </c>
      <c r="L25" s="87" t="str">
        <f t="shared" si="0"/>
        <v>FHT42W2ﾀﾞｳﾝﾗｲﾄ</v>
      </c>
      <c r="M25" s="87">
        <f>VLOOKUP(L25,照明器具一覧!$B$4:$F$93,5,FALSE)</f>
        <v>74</v>
      </c>
      <c r="N25" s="91">
        <v>1</v>
      </c>
      <c r="O25" s="116">
        <f t="shared" si="1"/>
        <v>2188.0320000000002</v>
      </c>
    </row>
    <row r="26" spans="1:15">
      <c r="A26" s="91" t="s">
        <v>492</v>
      </c>
      <c r="B26" s="92" t="s">
        <v>454</v>
      </c>
      <c r="C26" s="20" t="s">
        <v>79</v>
      </c>
      <c r="D26" s="28" t="s">
        <v>22</v>
      </c>
      <c r="E26" s="91" t="s">
        <v>823</v>
      </c>
      <c r="F26" s="21" t="s">
        <v>127</v>
      </c>
      <c r="G26" s="22" t="s">
        <v>198</v>
      </c>
      <c r="H26" s="18">
        <v>2</v>
      </c>
      <c r="I26" s="23" t="s">
        <v>219</v>
      </c>
      <c r="J26" s="8">
        <v>8</v>
      </c>
      <c r="K26" s="87">
        <f>VLOOKUP(E26,照明設備稼働時間!$A$4:$F$56,5,FALSE)</f>
        <v>3696</v>
      </c>
      <c r="L26" s="87" t="str">
        <f t="shared" si="0"/>
        <v>FHT42W2ﾀﾞｳﾝﾗｲﾄ</v>
      </c>
      <c r="M26" s="87">
        <f>VLOOKUP(L26,照明器具一覧!$B$4:$F$93,5,FALSE)</f>
        <v>74</v>
      </c>
      <c r="N26" s="91">
        <v>1</v>
      </c>
      <c r="O26" s="116">
        <f t="shared" si="1"/>
        <v>2188.0320000000002</v>
      </c>
    </row>
    <row r="27" spans="1:15">
      <c r="A27" s="91" t="s">
        <v>493</v>
      </c>
      <c r="B27" s="92" t="s">
        <v>454</v>
      </c>
      <c r="C27" s="20" t="s">
        <v>79</v>
      </c>
      <c r="D27" s="28" t="s">
        <v>22</v>
      </c>
      <c r="E27" s="91" t="s">
        <v>823</v>
      </c>
      <c r="F27" s="21" t="s">
        <v>128</v>
      </c>
      <c r="G27" s="22" t="s">
        <v>198</v>
      </c>
      <c r="H27" s="18">
        <v>2</v>
      </c>
      <c r="I27" s="23" t="s">
        <v>219</v>
      </c>
      <c r="J27" s="8">
        <v>8</v>
      </c>
      <c r="K27" s="87">
        <f>VLOOKUP(E27,照明設備稼働時間!$A$4:$F$56,5,FALSE)</f>
        <v>3696</v>
      </c>
      <c r="L27" s="87" t="str">
        <f t="shared" si="0"/>
        <v>FHT42W2ﾀﾞｳﾝﾗｲﾄ</v>
      </c>
      <c r="M27" s="87">
        <f>VLOOKUP(L27,照明器具一覧!$B$4:$F$93,5,FALSE)</f>
        <v>74</v>
      </c>
      <c r="N27" s="91">
        <v>1</v>
      </c>
      <c r="O27" s="116">
        <f t="shared" si="1"/>
        <v>2188.0320000000002</v>
      </c>
    </row>
    <row r="28" spans="1:15">
      <c r="A28" s="91" t="s">
        <v>494</v>
      </c>
      <c r="B28" s="92" t="s">
        <v>454</v>
      </c>
      <c r="C28" s="20" t="s">
        <v>79</v>
      </c>
      <c r="D28" s="28" t="s">
        <v>22</v>
      </c>
      <c r="E28" s="91" t="s">
        <v>824</v>
      </c>
      <c r="F28" s="21" t="s">
        <v>825</v>
      </c>
      <c r="G28" s="22" t="s">
        <v>198</v>
      </c>
      <c r="H28" s="18">
        <v>2</v>
      </c>
      <c r="I28" s="23" t="s">
        <v>219</v>
      </c>
      <c r="J28" s="8">
        <v>6</v>
      </c>
      <c r="K28" s="87">
        <f>VLOOKUP(E28,照明設備稼働時間!$A$4:$F$56,5,FALSE)</f>
        <v>3696</v>
      </c>
      <c r="L28" s="87" t="str">
        <f t="shared" si="0"/>
        <v>FHT42W2ﾀﾞｳﾝﾗｲﾄ</v>
      </c>
      <c r="M28" s="87">
        <f>VLOOKUP(L28,照明器具一覧!$B$4:$F$93,5,FALSE)</f>
        <v>74</v>
      </c>
      <c r="N28" s="91">
        <v>1</v>
      </c>
      <c r="O28" s="116">
        <f t="shared" si="1"/>
        <v>1641.0239999999999</v>
      </c>
    </row>
    <row r="29" spans="1:15">
      <c r="A29" s="91" t="s">
        <v>495</v>
      </c>
      <c r="B29" s="92" t="s">
        <v>454</v>
      </c>
      <c r="C29" s="20" t="s">
        <v>319</v>
      </c>
      <c r="D29" s="28" t="s">
        <v>22</v>
      </c>
      <c r="E29" s="91" t="s">
        <v>824</v>
      </c>
      <c r="F29" s="21" t="s">
        <v>825</v>
      </c>
      <c r="G29" s="22" t="s">
        <v>198</v>
      </c>
      <c r="H29" s="18">
        <v>2</v>
      </c>
      <c r="I29" s="23" t="s">
        <v>219</v>
      </c>
      <c r="J29" s="8">
        <v>21</v>
      </c>
      <c r="K29" s="87">
        <f>VLOOKUP(E29,照明設備稼働時間!$A$4:$F$56,5,FALSE)</f>
        <v>3696</v>
      </c>
      <c r="L29" s="87" t="str">
        <f t="shared" si="0"/>
        <v>FHT42W2ﾀﾞｳﾝﾗｲﾄ</v>
      </c>
      <c r="M29" s="87">
        <f>VLOOKUP(L29,照明器具一覧!$B$4:$F$93,5,FALSE)</f>
        <v>74</v>
      </c>
      <c r="N29" s="91">
        <v>1</v>
      </c>
      <c r="O29" s="116">
        <f t="shared" si="1"/>
        <v>5743.5839999999998</v>
      </c>
    </row>
    <row r="30" spans="1:15">
      <c r="A30" s="91" t="s">
        <v>496</v>
      </c>
      <c r="B30" s="92" t="s">
        <v>454</v>
      </c>
      <c r="C30" s="20" t="s">
        <v>80</v>
      </c>
      <c r="D30" s="28" t="s">
        <v>22</v>
      </c>
      <c r="E30" s="91" t="s">
        <v>826</v>
      </c>
      <c r="F30" s="21" t="s">
        <v>130</v>
      </c>
      <c r="G30" s="22" t="s">
        <v>37</v>
      </c>
      <c r="H30" s="18">
        <v>2</v>
      </c>
      <c r="I30" s="23" t="s">
        <v>220</v>
      </c>
      <c r="J30" s="8">
        <v>3</v>
      </c>
      <c r="K30" s="87">
        <f>VLOOKUP(E30,照明設備稼働時間!$A$4:$F$56,5,FALSE)</f>
        <v>3696</v>
      </c>
      <c r="L30" s="87" t="str">
        <f t="shared" si="0"/>
        <v>FHF32EXNH2埋込　バッフル</v>
      </c>
      <c r="M30" s="87">
        <f>VLOOKUP(L30,照明器具一覧!$B$4:$F$93,5,FALSE)</f>
        <v>91</v>
      </c>
      <c r="N30" s="91">
        <v>1</v>
      </c>
      <c r="O30" s="116">
        <f t="shared" si="1"/>
        <v>1009.008</v>
      </c>
    </row>
    <row r="31" spans="1:15">
      <c r="A31" s="91" t="s">
        <v>497</v>
      </c>
      <c r="B31" s="92" t="s">
        <v>454</v>
      </c>
      <c r="C31" s="20" t="s">
        <v>80</v>
      </c>
      <c r="D31" s="28" t="s">
        <v>22</v>
      </c>
      <c r="E31" s="91" t="s">
        <v>826</v>
      </c>
      <c r="F31" s="21" t="s">
        <v>131</v>
      </c>
      <c r="G31" s="22" t="s">
        <v>37</v>
      </c>
      <c r="H31" s="18">
        <v>2</v>
      </c>
      <c r="I31" s="23" t="s">
        <v>220</v>
      </c>
      <c r="J31" s="8">
        <v>2</v>
      </c>
      <c r="K31" s="87">
        <f>VLOOKUP(E31,照明設備稼働時間!$A$4:$F$56,5,FALSE)</f>
        <v>3696</v>
      </c>
      <c r="L31" s="87" t="str">
        <f t="shared" si="0"/>
        <v>FHF32EXNH2埋込　バッフル</v>
      </c>
      <c r="M31" s="87">
        <f>VLOOKUP(L31,照明器具一覧!$B$4:$F$93,5,FALSE)</f>
        <v>91</v>
      </c>
      <c r="N31" s="91">
        <v>1</v>
      </c>
      <c r="O31" s="116">
        <f t="shared" si="1"/>
        <v>672.67200000000003</v>
      </c>
    </row>
    <row r="32" spans="1:15">
      <c r="A32" s="91" t="s">
        <v>498</v>
      </c>
      <c r="B32" s="92" t="s">
        <v>454</v>
      </c>
      <c r="C32" s="20" t="s">
        <v>81</v>
      </c>
      <c r="D32" s="28" t="s">
        <v>22</v>
      </c>
      <c r="E32" s="91" t="s">
        <v>426</v>
      </c>
      <c r="F32" s="21" t="s">
        <v>132</v>
      </c>
      <c r="G32" s="22" t="s">
        <v>199</v>
      </c>
      <c r="H32" s="18">
        <v>3</v>
      </c>
      <c r="I32" s="23" t="s">
        <v>221</v>
      </c>
      <c r="J32" s="8">
        <v>4</v>
      </c>
      <c r="K32" s="87">
        <f>VLOOKUP(E32,照明設備稼働時間!$A$4:$F$56,5,FALSE)</f>
        <v>3696</v>
      </c>
      <c r="L32" s="87" t="str">
        <f t="shared" si="0"/>
        <v>FHP323埋込　スクエア</v>
      </c>
      <c r="M32" s="87">
        <f>VLOOKUP(L32,照明器具一覧!$B$4:$F$93,5,FALSE)</f>
        <v>92</v>
      </c>
      <c r="N32" s="91">
        <v>1</v>
      </c>
      <c r="O32" s="116">
        <f t="shared" si="1"/>
        <v>1360.1279999999999</v>
      </c>
    </row>
    <row r="33" spans="1:15">
      <c r="A33" s="91" t="s">
        <v>499</v>
      </c>
      <c r="B33" s="92" t="s">
        <v>454</v>
      </c>
      <c r="C33" s="20" t="s">
        <v>82</v>
      </c>
      <c r="D33" s="28" t="s">
        <v>22</v>
      </c>
      <c r="E33" s="91" t="s">
        <v>827</v>
      </c>
      <c r="F33" s="21" t="s">
        <v>133</v>
      </c>
      <c r="G33" s="22" t="s">
        <v>200</v>
      </c>
      <c r="H33" s="18">
        <v>2</v>
      </c>
      <c r="I33" s="23" t="s">
        <v>222</v>
      </c>
      <c r="J33" s="8">
        <v>3</v>
      </c>
      <c r="K33" s="87">
        <f>VLOOKUP(E33,照明設備稼働時間!$A$4:$F$56,5,FALSE)</f>
        <v>616</v>
      </c>
      <c r="L33" s="87" t="str">
        <f t="shared" si="0"/>
        <v>FHF32EXN2埋込　下面開放</v>
      </c>
      <c r="M33" s="87">
        <f>VLOOKUP(L33,照明器具一覧!$B$4:$F$93,5,FALSE)</f>
        <v>91</v>
      </c>
      <c r="N33" s="91">
        <v>1</v>
      </c>
      <c r="O33" s="116">
        <f t="shared" si="1"/>
        <v>168.16800000000001</v>
      </c>
    </row>
    <row r="34" spans="1:15">
      <c r="A34" s="91" t="s">
        <v>500</v>
      </c>
      <c r="B34" s="92" t="s">
        <v>454</v>
      </c>
      <c r="C34" s="20"/>
      <c r="D34" s="28" t="s">
        <v>22</v>
      </c>
      <c r="E34" s="91" t="s">
        <v>827</v>
      </c>
      <c r="F34" s="21" t="s">
        <v>133</v>
      </c>
      <c r="G34" s="22" t="s">
        <v>201</v>
      </c>
      <c r="H34" s="18">
        <v>1</v>
      </c>
      <c r="I34" s="23" t="s">
        <v>223</v>
      </c>
      <c r="J34" s="8">
        <v>1</v>
      </c>
      <c r="K34" s="87">
        <f>VLOOKUP(E34,照明設備稼働時間!$A$4:$F$56,5,FALSE)</f>
        <v>616</v>
      </c>
      <c r="L34" s="87" t="str">
        <f t="shared" si="0"/>
        <v>FL15W1棚下灯</v>
      </c>
      <c r="M34" s="87">
        <f>VLOOKUP(L34,照明器具一覧!$B$4:$F$93,5,FALSE)</f>
        <v>18</v>
      </c>
      <c r="N34" s="91">
        <v>1</v>
      </c>
      <c r="O34" s="116">
        <f t="shared" si="1"/>
        <v>11.087999999999999</v>
      </c>
    </row>
    <row r="35" spans="1:15">
      <c r="A35" s="91" t="s">
        <v>501</v>
      </c>
      <c r="B35" s="92" t="s">
        <v>454</v>
      </c>
      <c r="C35" s="20" t="s">
        <v>77</v>
      </c>
      <c r="D35" s="28" t="s">
        <v>22</v>
      </c>
      <c r="E35" s="91" t="s">
        <v>426</v>
      </c>
      <c r="F35" s="21" t="s">
        <v>134</v>
      </c>
      <c r="G35" s="22" t="s">
        <v>37</v>
      </c>
      <c r="H35" s="18">
        <v>1</v>
      </c>
      <c r="I35" s="23" t="s">
        <v>218</v>
      </c>
      <c r="J35" s="8">
        <v>81</v>
      </c>
      <c r="K35" s="87">
        <f>VLOOKUP(E35,照明設備稼働時間!$A$4:$F$56,5,FALSE)</f>
        <v>3696</v>
      </c>
      <c r="L35" s="87" t="str">
        <f t="shared" si="0"/>
        <v>FHF32EXNH1埋込　ルーバー</v>
      </c>
      <c r="M35" s="87">
        <f>VLOOKUP(L35,照明器具一覧!$B$4:$F$93,5,FALSE)</f>
        <v>48</v>
      </c>
      <c r="N35" s="91">
        <v>1</v>
      </c>
      <c r="O35" s="116">
        <f t="shared" si="1"/>
        <v>14370.048000000001</v>
      </c>
    </row>
    <row r="36" spans="1:15">
      <c r="A36" s="91" t="s">
        <v>502</v>
      </c>
      <c r="B36" s="92" t="s">
        <v>454</v>
      </c>
      <c r="C36" s="20" t="s">
        <v>79</v>
      </c>
      <c r="D36" s="28" t="s">
        <v>22</v>
      </c>
      <c r="E36" s="91" t="s">
        <v>426</v>
      </c>
      <c r="F36" s="21" t="s">
        <v>134</v>
      </c>
      <c r="G36" s="22" t="s">
        <v>198</v>
      </c>
      <c r="H36" s="18">
        <v>2</v>
      </c>
      <c r="I36" s="23" t="s">
        <v>219</v>
      </c>
      <c r="J36" s="8">
        <v>6</v>
      </c>
      <c r="K36" s="87">
        <f>VLOOKUP(E36,照明設備稼働時間!$A$4:$F$56,5,FALSE)</f>
        <v>3696</v>
      </c>
      <c r="L36" s="87" t="str">
        <f t="shared" si="0"/>
        <v>FHT42W2ﾀﾞｳﾝﾗｲﾄ</v>
      </c>
      <c r="M36" s="87">
        <f>VLOOKUP(L36,照明器具一覧!$B$4:$F$93,5,FALSE)</f>
        <v>74</v>
      </c>
      <c r="N36" s="91">
        <v>1</v>
      </c>
      <c r="O36" s="116">
        <f t="shared" si="1"/>
        <v>1641.0239999999999</v>
      </c>
    </row>
    <row r="37" spans="1:15">
      <c r="A37" s="91" t="s">
        <v>503</v>
      </c>
      <c r="B37" s="92" t="s">
        <v>454</v>
      </c>
      <c r="C37" s="20" t="s">
        <v>84</v>
      </c>
      <c r="D37" s="28" t="s">
        <v>22</v>
      </c>
      <c r="E37" s="91" t="s">
        <v>135</v>
      </c>
      <c r="F37" s="21" t="s">
        <v>135</v>
      </c>
      <c r="G37" s="22" t="s">
        <v>203</v>
      </c>
      <c r="H37" s="18">
        <v>1</v>
      </c>
      <c r="I37" s="23" t="s">
        <v>219</v>
      </c>
      <c r="J37" s="8">
        <v>4</v>
      </c>
      <c r="K37" s="87">
        <f>VLOOKUP(E37,照明設備稼働時間!$A$4:$F$56,5,FALSE)</f>
        <v>5986</v>
      </c>
      <c r="L37" s="87" t="str">
        <f t="shared" si="0"/>
        <v>FHT32W1ﾀﾞｳﾝﾗｲﾄ</v>
      </c>
      <c r="M37" s="87">
        <f>VLOOKUP(L37,照明器具一覧!$B$4:$F$93,5,FALSE)</f>
        <v>35</v>
      </c>
      <c r="N37" s="91">
        <v>1</v>
      </c>
      <c r="O37" s="116">
        <f t="shared" si="1"/>
        <v>838.04</v>
      </c>
    </row>
    <row r="38" spans="1:15">
      <c r="A38" s="91" t="s">
        <v>504</v>
      </c>
      <c r="B38" s="92" t="s">
        <v>454</v>
      </c>
      <c r="C38" s="20" t="s">
        <v>76</v>
      </c>
      <c r="D38" s="28" t="s">
        <v>22</v>
      </c>
      <c r="E38" s="91" t="s">
        <v>438</v>
      </c>
      <c r="F38" s="21" t="s">
        <v>136</v>
      </c>
      <c r="G38" s="22" t="s">
        <v>37</v>
      </c>
      <c r="H38" s="18">
        <v>1</v>
      </c>
      <c r="I38" s="23" t="s">
        <v>217</v>
      </c>
      <c r="J38" s="8">
        <v>1</v>
      </c>
      <c r="K38" s="87">
        <f>VLOOKUP(E38,照明設備稼働時間!$A$4:$F$56,5,FALSE)</f>
        <v>0</v>
      </c>
      <c r="L38" s="87" t="str">
        <f t="shared" si="0"/>
        <v>FHF32EXNH1片反射笠</v>
      </c>
      <c r="M38" s="87">
        <f>VLOOKUP(L38,照明器具一覧!$B$4:$F$93,5,FALSE)</f>
        <v>38</v>
      </c>
      <c r="N38" s="91">
        <v>1</v>
      </c>
      <c r="O38" s="116">
        <f t="shared" si="1"/>
        <v>0</v>
      </c>
    </row>
    <row r="39" spans="1:15">
      <c r="A39" s="91" t="s">
        <v>505</v>
      </c>
      <c r="B39" s="92" t="s">
        <v>454</v>
      </c>
      <c r="C39" s="20" t="s">
        <v>85</v>
      </c>
      <c r="D39" s="28" t="s">
        <v>22</v>
      </c>
      <c r="E39" s="91" t="s">
        <v>426</v>
      </c>
      <c r="F39" s="21" t="s">
        <v>137</v>
      </c>
      <c r="G39" s="22" t="s">
        <v>200</v>
      </c>
      <c r="H39" s="18">
        <v>1</v>
      </c>
      <c r="I39" s="23" t="s">
        <v>222</v>
      </c>
      <c r="J39" s="8">
        <v>2</v>
      </c>
      <c r="K39" s="87">
        <f>VLOOKUP(E39,照明設備稼働時間!$A$4:$F$56,5,FALSE)</f>
        <v>3696</v>
      </c>
      <c r="L39" s="87" t="str">
        <f t="shared" si="0"/>
        <v>FHF32EXN1埋込　下面開放</v>
      </c>
      <c r="M39" s="87">
        <f>VLOOKUP(L39,照明器具一覧!$B$4:$F$93,5,FALSE)</f>
        <v>48</v>
      </c>
      <c r="N39" s="91">
        <v>1</v>
      </c>
      <c r="O39" s="116">
        <f t="shared" si="1"/>
        <v>354.81599999999997</v>
      </c>
    </row>
    <row r="40" spans="1:15">
      <c r="A40" s="91" t="s">
        <v>506</v>
      </c>
      <c r="B40" s="92" t="s">
        <v>454</v>
      </c>
      <c r="C40" s="20" t="s">
        <v>80</v>
      </c>
      <c r="D40" s="28" t="s">
        <v>22</v>
      </c>
      <c r="E40" s="91" t="s">
        <v>426</v>
      </c>
      <c r="F40" s="21" t="s">
        <v>138</v>
      </c>
      <c r="G40" s="22" t="s">
        <v>37</v>
      </c>
      <c r="H40" s="18">
        <v>2</v>
      </c>
      <c r="I40" s="23" t="s">
        <v>220</v>
      </c>
      <c r="J40" s="8">
        <v>4</v>
      </c>
      <c r="K40" s="87">
        <f>VLOOKUP(E40,照明設備稼働時間!$A$4:$F$56,5,FALSE)</f>
        <v>3696</v>
      </c>
      <c r="L40" s="87" t="str">
        <f t="shared" si="0"/>
        <v>FHF32EXNH2埋込　バッフル</v>
      </c>
      <c r="M40" s="87">
        <f>VLOOKUP(L40,照明器具一覧!$B$4:$F$93,5,FALSE)</f>
        <v>91</v>
      </c>
      <c r="N40" s="91">
        <v>1</v>
      </c>
      <c r="O40" s="116">
        <f t="shared" si="1"/>
        <v>1345.3440000000001</v>
      </c>
    </row>
    <row r="41" spans="1:15">
      <c r="A41" s="91" t="s">
        <v>507</v>
      </c>
      <c r="B41" s="92" t="s">
        <v>454</v>
      </c>
      <c r="C41" s="20" t="s">
        <v>85</v>
      </c>
      <c r="D41" s="28" t="s">
        <v>22</v>
      </c>
      <c r="E41" s="91" t="s">
        <v>426</v>
      </c>
      <c r="F41" s="21" t="s">
        <v>139</v>
      </c>
      <c r="G41" s="22" t="s">
        <v>200</v>
      </c>
      <c r="H41" s="18">
        <v>1</v>
      </c>
      <c r="I41" s="23" t="s">
        <v>222</v>
      </c>
      <c r="J41" s="8">
        <v>4</v>
      </c>
      <c r="K41" s="87">
        <f>VLOOKUP(E41,照明設備稼働時間!$A$4:$F$56,5,FALSE)</f>
        <v>3696</v>
      </c>
      <c r="L41" s="87" t="str">
        <f t="shared" si="0"/>
        <v>FHF32EXN1埋込　下面開放</v>
      </c>
      <c r="M41" s="87">
        <f>VLOOKUP(L41,照明器具一覧!$B$4:$F$93,5,FALSE)</f>
        <v>48</v>
      </c>
      <c r="N41" s="91">
        <v>1</v>
      </c>
      <c r="O41" s="116">
        <f t="shared" si="1"/>
        <v>709.63199999999995</v>
      </c>
    </row>
    <row r="42" spans="1:15">
      <c r="A42" s="91" t="s">
        <v>508</v>
      </c>
      <c r="B42" s="92" t="s">
        <v>454</v>
      </c>
      <c r="C42" s="20" t="s">
        <v>86</v>
      </c>
      <c r="D42" s="28" t="s">
        <v>22</v>
      </c>
      <c r="E42" s="91" t="s">
        <v>433</v>
      </c>
      <c r="F42" s="21" t="s">
        <v>140</v>
      </c>
      <c r="G42" s="22" t="s">
        <v>37</v>
      </c>
      <c r="H42" s="18">
        <v>1</v>
      </c>
      <c r="I42" s="23" t="s">
        <v>36</v>
      </c>
      <c r="J42" s="8">
        <v>2</v>
      </c>
      <c r="K42" s="87">
        <f>VLOOKUP(E42,照明設備稼働時間!$A$4:$F$56,5,FALSE)</f>
        <v>616</v>
      </c>
      <c r="L42" s="87" t="str">
        <f t="shared" si="0"/>
        <v>FHF32EXNH1Ｖ１</v>
      </c>
      <c r="M42" s="87">
        <f>VLOOKUP(L42,照明器具一覧!$B$4:$F$93,5,FALSE)</f>
        <v>48</v>
      </c>
      <c r="N42" s="91">
        <v>1</v>
      </c>
      <c r="O42" s="116">
        <f t="shared" si="1"/>
        <v>59.136000000000003</v>
      </c>
    </row>
    <row r="43" spans="1:15">
      <c r="A43" s="91" t="s">
        <v>509</v>
      </c>
      <c r="B43" s="92" t="s">
        <v>454</v>
      </c>
      <c r="C43" s="20" t="s">
        <v>87</v>
      </c>
      <c r="D43" s="28" t="s">
        <v>22</v>
      </c>
      <c r="E43" s="91" t="s">
        <v>427</v>
      </c>
      <c r="F43" s="21" t="s">
        <v>141</v>
      </c>
      <c r="G43" s="22" t="s">
        <v>203</v>
      </c>
      <c r="H43" s="18">
        <v>1</v>
      </c>
      <c r="I43" s="23" t="s">
        <v>219</v>
      </c>
      <c r="J43" s="8">
        <v>6</v>
      </c>
      <c r="K43" s="87">
        <f>VLOOKUP(E43,照明設備稼働時間!$A$4:$F$56,5,FALSE)</f>
        <v>3696</v>
      </c>
      <c r="L43" s="87" t="str">
        <f t="shared" si="0"/>
        <v>FHT32W1ﾀﾞｳﾝﾗｲﾄ</v>
      </c>
      <c r="M43" s="87">
        <f>VLOOKUP(L43,照明器具一覧!$B$4:$F$93,5,FALSE)</f>
        <v>35</v>
      </c>
      <c r="N43" s="91">
        <v>1</v>
      </c>
      <c r="O43" s="116">
        <f t="shared" si="1"/>
        <v>776.16</v>
      </c>
    </row>
    <row r="44" spans="1:15">
      <c r="A44" s="91" t="s">
        <v>510</v>
      </c>
      <c r="B44" s="92" t="s">
        <v>454</v>
      </c>
      <c r="C44" s="20" t="s">
        <v>82</v>
      </c>
      <c r="D44" s="28" t="s">
        <v>22</v>
      </c>
      <c r="E44" s="91" t="s">
        <v>845</v>
      </c>
      <c r="F44" s="21" t="s">
        <v>142</v>
      </c>
      <c r="G44" s="22" t="s">
        <v>200</v>
      </c>
      <c r="H44" s="18">
        <v>2</v>
      </c>
      <c r="I44" s="23" t="s">
        <v>222</v>
      </c>
      <c r="J44" s="8">
        <v>2</v>
      </c>
      <c r="K44" s="87">
        <f>VLOOKUP(E44,照明設備稼働時間!$A$4:$F$56,5,FALSE)</f>
        <v>3696</v>
      </c>
      <c r="L44" s="87" t="str">
        <f t="shared" si="0"/>
        <v>FHF32EXN2埋込　下面開放</v>
      </c>
      <c r="M44" s="87">
        <f>VLOOKUP(L44,照明器具一覧!$B$4:$F$93,5,FALSE)</f>
        <v>91</v>
      </c>
      <c r="N44" s="91">
        <v>1</v>
      </c>
      <c r="O44" s="116">
        <f t="shared" si="1"/>
        <v>672.67200000000003</v>
      </c>
    </row>
    <row r="45" spans="1:15">
      <c r="A45" s="91" t="s">
        <v>511</v>
      </c>
      <c r="B45" s="92" t="s">
        <v>454</v>
      </c>
      <c r="C45" s="20" t="s">
        <v>87</v>
      </c>
      <c r="D45" s="28" t="s">
        <v>22</v>
      </c>
      <c r="E45" s="91" t="s">
        <v>428</v>
      </c>
      <c r="F45" s="21" t="s">
        <v>143</v>
      </c>
      <c r="G45" s="22" t="s">
        <v>203</v>
      </c>
      <c r="H45" s="18">
        <v>1</v>
      </c>
      <c r="I45" s="23" t="s">
        <v>219</v>
      </c>
      <c r="J45" s="8">
        <v>2</v>
      </c>
      <c r="K45" s="87">
        <f>VLOOKUP(E45,照明設備稼働時間!$A$4:$F$56,5,FALSE)</f>
        <v>1540</v>
      </c>
      <c r="L45" s="87" t="str">
        <f t="shared" si="0"/>
        <v>FHT32W1ﾀﾞｳﾝﾗｲﾄ</v>
      </c>
      <c r="M45" s="87">
        <f>VLOOKUP(L45,照明器具一覧!$B$4:$F$93,5,FALSE)</f>
        <v>35</v>
      </c>
      <c r="N45" s="91">
        <v>1</v>
      </c>
      <c r="O45" s="116">
        <f t="shared" si="1"/>
        <v>107.8</v>
      </c>
    </row>
    <row r="46" spans="1:15">
      <c r="A46" s="91" t="s">
        <v>512</v>
      </c>
      <c r="B46" s="92" t="s">
        <v>454</v>
      </c>
      <c r="C46" s="20" t="s">
        <v>89</v>
      </c>
      <c r="D46" s="28" t="s">
        <v>22</v>
      </c>
      <c r="E46" s="91" t="s">
        <v>428</v>
      </c>
      <c r="F46" s="21" t="s">
        <v>143</v>
      </c>
      <c r="G46" s="22" t="s">
        <v>205</v>
      </c>
      <c r="H46" s="18">
        <v>1</v>
      </c>
      <c r="I46" s="23" t="s">
        <v>219</v>
      </c>
      <c r="J46" s="8">
        <v>1</v>
      </c>
      <c r="K46" s="87">
        <f>VLOOKUP(E46,照明設備稼働時間!$A$4:$F$56,5,FALSE)</f>
        <v>1540</v>
      </c>
      <c r="L46" s="87" t="str">
        <f t="shared" si="0"/>
        <v>FDL13W1ﾀﾞｳﾝﾗｲﾄ</v>
      </c>
      <c r="M46" s="87">
        <f>VLOOKUP(L46,照明器具一覧!$B$4:$F$93,5,FALSE)</f>
        <v>17</v>
      </c>
      <c r="N46" s="91">
        <v>1</v>
      </c>
      <c r="O46" s="116">
        <f t="shared" si="1"/>
        <v>26.18</v>
      </c>
    </row>
    <row r="47" spans="1:15">
      <c r="A47" s="91" t="s">
        <v>513</v>
      </c>
      <c r="B47" s="92" t="s">
        <v>454</v>
      </c>
      <c r="C47" s="20" t="s">
        <v>87</v>
      </c>
      <c r="D47" s="28" t="s">
        <v>22</v>
      </c>
      <c r="E47" s="91" t="s">
        <v>428</v>
      </c>
      <c r="F47" s="21" t="s">
        <v>144</v>
      </c>
      <c r="G47" s="22" t="s">
        <v>203</v>
      </c>
      <c r="H47" s="18">
        <v>1</v>
      </c>
      <c r="I47" s="23" t="s">
        <v>219</v>
      </c>
      <c r="J47" s="8">
        <v>2</v>
      </c>
      <c r="K47" s="87">
        <f>VLOOKUP(E47,照明設備稼働時間!$A$4:$F$56,5,FALSE)</f>
        <v>1540</v>
      </c>
      <c r="L47" s="87" t="str">
        <f t="shared" si="0"/>
        <v>FHT32W1ﾀﾞｳﾝﾗｲﾄ</v>
      </c>
      <c r="M47" s="87">
        <f>VLOOKUP(L47,照明器具一覧!$B$4:$F$93,5,FALSE)</f>
        <v>35</v>
      </c>
      <c r="N47" s="91">
        <v>1</v>
      </c>
      <c r="O47" s="116">
        <f t="shared" si="1"/>
        <v>107.8</v>
      </c>
    </row>
    <row r="48" spans="1:15">
      <c r="A48" s="91" t="s">
        <v>514</v>
      </c>
      <c r="B48" s="92" t="s">
        <v>454</v>
      </c>
      <c r="C48" s="20" t="s">
        <v>89</v>
      </c>
      <c r="D48" s="28" t="s">
        <v>22</v>
      </c>
      <c r="E48" s="91" t="s">
        <v>428</v>
      </c>
      <c r="F48" s="21" t="s">
        <v>144</v>
      </c>
      <c r="G48" s="22" t="s">
        <v>205</v>
      </c>
      <c r="H48" s="18">
        <v>1</v>
      </c>
      <c r="I48" s="23" t="s">
        <v>219</v>
      </c>
      <c r="J48" s="8">
        <v>4</v>
      </c>
      <c r="K48" s="87">
        <f>VLOOKUP(E48,照明設備稼働時間!$A$4:$F$56,5,FALSE)</f>
        <v>1540</v>
      </c>
      <c r="L48" s="87" t="str">
        <f t="shared" si="0"/>
        <v>FDL13W1ﾀﾞｳﾝﾗｲﾄ</v>
      </c>
      <c r="M48" s="87">
        <f>VLOOKUP(L48,照明器具一覧!$B$4:$F$93,5,FALSE)</f>
        <v>17</v>
      </c>
      <c r="N48" s="91">
        <v>1</v>
      </c>
      <c r="O48" s="116">
        <f t="shared" si="1"/>
        <v>104.72</v>
      </c>
    </row>
    <row r="49" spans="1:15">
      <c r="A49" s="91" t="s">
        <v>515</v>
      </c>
      <c r="B49" s="92" t="s">
        <v>454</v>
      </c>
      <c r="C49" s="20" t="s">
        <v>79</v>
      </c>
      <c r="D49" s="28" t="s">
        <v>22</v>
      </c>
      <c r="E49" s="91" t="s">
        <v>145</v>
      </c>
      <c r="F49" s="21" t="s">
        <v>145</v>
      </c>
      <c r="G49" s="22" t="s">
        <v>198</v>
      </c>
      <c r="H49" s="18">
        <v>2</v>
      </c>
      <c r="I49" s="23" t="s">
        <v>219</v>
      </c>
      <c r="J49" s="8">
        <v>9</v>
      </c>
      <c r="K49" s="87">
        <f>VLOOKUP(E49,照明設備稼働時間!$A$4:$F$56,5,FALSE)</f>
        <v>3696</v>
      </c>
      <c r="L49" s="87" t="str">
        <f t="shared" si="0"/>
        <v>FHT42W2ﾀﾞｳﾝﾗｲﾄ</v>
      </c>
      <c r="M49" s="87">
        <f>VLOOKUP(L49,照明器具一覧!$B$4:$F$93,5,FALSE)</f>
        <v>74</v>
      </c>
      <c r="N49" s="91">
        <v>1</v>
      </c>
      <c r="O49" s="116">
        <f t="shared" si="1"/>
        <v>2461.5360000000001</v>
      </c>
    </row>
    <row r="50" spans="1:15">
      <c r="A50" s="91" t="s">
        <v>516</v>
      </c>
      <c r="B50" s="92" t="s">
        <v>454</v>
      </c>
      <c r="C50" s="20" t="s">
        <v>90</v>
      </c>
      <c r="D50" s="28" t="s">
        <v>22</v>
      </c>
      <c r="E50" s="91" t="s">
        <v>145</v>
      </c>
      <c r="F50" s="21" t="s">
        <v>145</v>
      </c>
      <c r="G50" s="22" t="s">
        <v>37</v>
      </c>
      <c r="H50" s="18">
        <v>1</v>
      </c>
      <c r="I50" s="23" t="s">
        <v>224</v>
      </c>
      <c r="J50" s="8">
        <v>6</v>
      </c>
      <c r="K50" s="87">
        <f>VLOOKUP(E50,照明設備稼働時間!$A$4:$F$56,5,FALSE)</f>
        <v>3696</v>
      </c>
      <c r="L50" s="87" t="str">
        <f t="shared" si="0"/>
        <v>FHF32EXNH1トラフ</v>
      </c>
      <c r="M50" s="87">
        <f>VLOOKUP(L50,照明器具一覧!$B$4:$F$93,5,FALSE)</f>
        <v>48</v>
      </c>
      <c r="N50" s="91">
        <v>1</v>
      </c>
      <c r="O50" s="116">
        <f t="shared" si="1"/>
        <v>1064.4480000000001</v>
      </c>
    </row>
    <row r="51" spans="1:15">
      <c r="A51" s="91" t="s">
        <v>517</v>
      </c>
      <c r="B51" s="92" t="s">
        <v>454</v>
      </c>
      <c r="C51" s="20" t="s">
        <v>79</v>
      </c>
      <c r="D51" s="28" t="s">
        <v>22</v>
      </c>
      <c r="E51" s="91" t="s">
        <v>829</v>
      </c>
      <c r="F51" s="21" t="s">
        <v>146</v>
      </c>
      <c r="G51" s="22" t="s">
        <v>198</v>
      </c>
      <c r="H51" s="18">
        <v>2</v>
      </c>
      <c r="I51" s="23" t="s">
        <v>219</v>
      </c>
      <c r="J51" s="8">
        <v>2</v>
      </c>
      <c r="K51" s="87">
        <f>VLOOKUP(E51,照明設備稼働時間!$A$4:$F$56,5,FALSE)</f>
        <v>3696</v>
      </c>
      <c r="L51" s="87" t="str">
        <f t="shared" si="0"/>
        <v>FHT42W2ﾀﾞｳﾝﾗｲﾄ</v>
      </c>
      <c r="M51" s="87">
        <f>VLOOKUP(L51,照明器具一覧!$B$4:$F$93,5,FALSE)</f>
        <v>74</v>
      </c>
      <c r="N51" s="91">
        <v>1</v>
      </c>
      <c r="O51" s="116">
        <f t="shared" si="1"/>
        <v>547.00800000000004</v>
      </c>
    </row>
    <row r="52" spans="1:15">
      <c r="A52" s="91" t="s">
        <v>518</v>
      </c>
      <c r="B52" s="92" t="s">
        <v>454</v>
      </c>
      <c r="C52" s="20" t="s">
        <v>91</v>
      </c>
      <c r="D52" s="28" t="s">
        <v>22</v>
      </c>
      <c r="E52" s="91" t="s">
        <v>829</v>
      </c>
      <c r="F52" s="21" t="s">
        <v>146</v>
      </c>
      <c r="G52" s="22" t="s">
        <v>198</v>
      </c>
      <c r="H52" s="18">
        <v>2</v>
      </c>
      <c r="I52" s="23" t="s">
        <v>219</v>
      </c>
      <c r="J52" s="8">
        <v>35</v>
      </c>
      <c r="K52" s="87">
        <f>VLOOKUP(E52,照明設備稼働時間!$A$4:$F$56,5,FALSE)</f>
        <v>3696</v>
      </c>
      <c r="L52" s="87" t="str">
        <f t="shared" si="0"/>
        <v>FHT42W2ﾀﾞｳﾝﾗｲﾄ</v>
      </c>
      <c r="M52" s="87">
        <f>VLOOKUP(L52,照明器具一覧!$B$4:$F$93,5,FALSE)</f>
        <v>74</v>
      </c>
      <c r="N52" s="91">
        <v>1</v>
      </c>
      <c r="O52" s="116">
        <f t="shared" si="1"/>
        <v>9572.64</v>
      </c>
    </row>
    <row r="53" spans="1:15">
      <c r="A53" s="91" t="s">
        <v>519</v>
      </c>
      <c r="B53" s="92" t="s">
        <v>454</v>
      </c>
      <c r="C53" s="20" t="s">
        <v>90</v>
      </c>
      <c r="D53" s="28" t="s">
        <v>22</v>
      </c>
      <c r="E53" s="91" t="s">
        <v>829</v>
      </c>
      <c r="F53" s="21" t="s">
        <v>146</v>
      </c>
      <c r="G53" s="22" t="s">
        <v>37</v>
      </c>
      <c r="H53" s="18">
        <v>1</v>
      </c>
      <c r="I53" s="23" t="s">
        <v>224</v>
      </c>
      <c r="J53" s="8">
        <v>8</v>
      </c>
      <c r="K53" s="87">
        <f>VLOOKUP(E53,照明設備稼働時間!$A$4:$F$56,5,FALSE)</f>
        <v>3696</v>
      </c>
      <c r="L53" s="87" t="str">
        <f t="shared" si="0"/>
        <v>FHF32EXNH1トラフ</v>
      </c>
      <c r="M53" s="87">
        <f>VLOOKUP(L53,照明器具一覧!$B$4:$F$93,5,FALSE)</f>
        <v>48</v>
      </c>
      <c r="N53" s="91">
        <v>1</v>
      </c>
      <c r="O53" s="116">
        <f t="shared" si="1"/>
        <v>1419.2639999999999</v>
      </c>
    </row>
    <row r="54" spans="1:15">
      <c r="A54" s="91" t="s">
        <v>520</v>
      </c>
      <c r="B54" s="92" t="s">
        <v>454</v>
      </c>
      <c r="C54" s="20" t="s">
        <v>87</v>
      </c>
      <c r="D54" s="28" t="s">
        <v>22</v>
      </c>
      <c r="E54" s="91" t="s">
        <v>829</v>
      </c>
      <c r="F54" s="21" t="s">
        <v>147</v>
      </c>
      <c r="G54" s="22" t="s">
        <v>203</v>
      </c>
      <c r="H54" s="18">
        <v>1</v>
      </c>
      <c r="I54" s="23" t="s">
        <v>219</v>
      </c>
      <c r="J54" s="8">
        <v>1</v>
      </c>
      <c r="K54" s="87">
        <f>VLOOKUP(E54,照明設備稼働時間!$A$4:$F$56,5,FALSE)</f>
        <v>3696</v>
      </c>
      <c r="L54" s="87" t="str">
        <f t="shared" si="0"/>
        <v>FHT32W1ﾀﾞｳﾝﾗｲﾄ</v>
      </c>
      <c r="M54" s="87">
        <f>VLOOKUP(L54,照明器具一覧!$B$4:$F$93,5,FALSE)</f>
        <v>35</v>
      </c>
      <c r="N54" s="91">
        <v>1</v>
      </c>
      <c r="O54" s="116">
        <f t="shared" si="1"/>
        <v>129.36000000000001</v>
      </c>
    </row>
    <row r="55" spans="1:15">
      <c r="A55" s="91" t="s">
        <v>521</v>
      </c>
      <c r="B55" s="92" t="s">
        <v>454</v>
      </c>
      <c r="C55" s="20" t="s">
        <v>87</v>
      </c>
      <c r="D55" s="28" t="s">
        <v>22</v>
      </c>
      <c r="E55" s="91" t="s">
        <v>428</v>
      </c>
      <c r="F55" s="21" t="s">
        <v>148</v>
      </c>
      <c r="G55" s="22" t="s">
        <v>203</v>
      </c>
      <c r="H55" s="18">
        <v>1</v>
      </c>
      <c r="I55" s="23" t="s">
        <v>219</v>
      </c>
      <c r="J55" s="8">
        <v>2</v>
      </c>
      <c r="K55" s="87">
        <f>VLOOKUP(E55,照明設備稼働時間!$A$4:$F$56,5,FALSE)</f>
        <v>1540</v>
      </c>
      <c r="L55" s="87" t="str">
        <f t="shared" si="0"/>
        <v>FHT32W1ﾀﾞｳﾝﾗｲﾄ</v>
      </c>
      <c r="M55" s="87">
        <f>VLOOKUP(L55,照明器具一覧!$B$4:$F$93,5,FALSE)</f>
        <v>35</v>
      </c>
      <c r="N55" s="91">
        <v>1</v>
      </c>
      <c r="O55" s="116">
        <f t="shared" si="1"/>
        <v>107.8</v>
      </c>
    </row>
    <row r="56" spans="1:15">
      <c r="A56" s="91" t="s">
        <v>522</v>
      </c>
      <c r="B56" s="92" t="s">
        <v>454</v>
      </c>
      <c r="C56" s="20" t="s">
        <v>89</v>
      </c>
      <c r="D56" s="28" t="s">
        <v>22</v>
      </c>
      <c r="E56" s="91" t="s">
        <v>428</v>
      </c>
      <c r="F56" s="21" t="s">
        <v>148</v>
      </c>
      <c r="G56" s="22" t="s">
        <v>205</v>
      </c>
      <c r="H56" s="18">
        <v>1</v>
      </c>
      <c r="I56" s="23" t="s">
        <v>219</v>
      </c>
      <c r="J56" s="8">
        <v>1</v>
      </c>
      <c r="K56" s="87">
        <f>VLOOKUP(E56,照明設備稼働時間!$A$4:$F$56,5,FALSE)</f>
        <v>1540</v>
      </c>
      <c r="L56" s="87" t="str">
        <f t="shared" si="0"/>
        <v>FDL13W1ﾀﾞｳﾝﾗｲﾄ</v>
      </c>
      <c r="M56" s="87">
        <f>VLOOKUP(L56,照明器具一覧!$B$4:$F$93,5,FALSE)</f>
        <v>17</v>
      </c>
      <c r="N56" s="91">
        <v>1</v>
      </c>
      <c r="O56" s="116">
        <f t="shared" si="1"/>
        <v>26.18</v>
      </c>
    </row>
    <row r="57" spans="1:15">
      <c r="A57" s="91" t="s">
        <v>523</v>
      </c>
      <c r="B57" s="92" t="s">
        <v>454</v>
      </c>
      <c r="C57" s="20" t="s">
        <v>90</v>
      </c>
      <c r="D57" s="28" t="s">
        <v>22</v>
      </c>
      <c r="E57" s="91" t="s">
        <v>428</v>
      </c>
      <c r="F57" s="21" t="s">
        <v>148</v>
      </c>
      <c r="G57" s="22" t="s">
        <v>37</v>
      </c>
      <c r="H57" s="18">
        <v>1</v>
      </c>
      <c r="I57" s="23" t="s">
        <v>224</v>
      </c>
      <c r="J57" s="8">
        <v>2</v>
      </c>
      <c r="K57" s="87">
        <f>VLOOKUP(E57,照明設備稼働時間!$A$4:$F$56,5,FALSE)</f>
        <v>1540</v>
      </c>
      <c r="L57" s="87" t="str">
        <f t="shared" si="0"/>
        <v>FHF32EXNH1トラフ</v>
      </c>
      <c r="M57" s="87">
        <f>VLOOKUP(L57,照明器具一覧!$B$4:$F$93,5,FALSE)</f>
        <v>48</v>
      </c>
      <c r="N57" s="91">
        <v>1</v>
      </c>
      <c r="O57" s="116">
        <f t="shared" si="1"/>
        <v>147.84</v>
      </c>
    </row>
    <row r="58" spans="1:15">
      <c r="A58" s="91" t="s">
        <v>524</v>
      </c>
      <c r="B58" s="92" t="s">
        <v>454</v>
      </c>
      <c r="C58" s="20" t="s">
        <v>87</v>
      </c>
      <c r="D58" s="28" t="s">
        <v>22</v>
      </c>
      <c r="E58" s="91" t="s">
        <v>428</v>
      </c>
      <c r="F58" s="21" t="s">
        <v>149</v>
      </c>
      <c r="G58" s="22" t="s">
        <v>203</v>
      </c>
      <c r="H58" s="18">
        <v>1</v>
      </c>
      <c r="I58" s="23" t="s">
        <v>219</v>
      </c>
      <c r="J58" s="8">
        <v>2</v>
      </c>
      <c r="K58" s="87">
        <f>VLOOKUP(E58,照明設備稼働時間!$A$4:$F$56,5,FALSE)</f>
        <v>1540</v>
      </c>
      <c r="L58" s="87" t="str">
        <f t="shared" si="0"/>
        <v>FHT32W1ﾀﾞｳﾝﾗｲﾄ</v>
      </c>
      <c r="M58" s="87">
        <f>VLOOKUP(L58,照明器具一覧!$B$4:$F$93,5,FALSE)</f>
        <v>35</v>
      </c>
      <c r="N58" s="91">
        <v>1</v>
      </c>
      <c r="O58" s="116">
        <f t="shared" si="1"/>
        <v>107.8</v>
      </c>
    </row>
    <row r="59" spans="1:15">
      <c r="A59" s="91" t="s">
        <v>525</v>
      </c>
      <c r="B59" s="92" t="s">
        <v>454</v>
      </c>
      <c r="C59" s="20" t="s">
        <v>89</v>
      </c>
      <c r="D59" s="28" t="s">
        <v>22</v>
      </c>
      <c r="E59" s="91" t="s">
        <v>428</v>
      </c>
      <c r="F59" s="21" t="s">
        <v>149</v>
      </c>
      <c r="G59" s="22" t="s">
        <v>205</v>
      </c>
      <c r="H59" s="18">
        <v>1</v>
      </c>
      <c r="I59" s="23" t="s">
        <v>219</v>
      </c>
      <c r="J59" s="8">
        <v>3</v>
      </c>
      <c r="K59" s="87">
        <f>VLOOKUP(E59,照明設備稼働時間!$A$4:$F$56,5,FALSE)</f>
        <v>1540</v>
      </c>
      <c r="L59" s="87" t="str">
        <f t="shared" si="0"/>
        <v>FDL13W1ﾀﾞｳﾝﾗｲﾄ</v>
      </c>
      <c r="M59" s="87">
        <f>VLOOKUP(L59,照明器具一覧!$B$4:$F$93,5,FALSE)</f>
        <v>17</v>
      </c>
      <c r="N59" s="91">
        <v>1</v>
      </c>
      <c r="O59" s="116">
        <f t="shared" si="1"/>
        <v>78.540000000000006</v>
      </c>
    </row>
    <row r="60" spans="1:15">
      <c r="A60" s="91" t="s">
        <v>526</v>
      </c>
      <c r="B60" s="92" t="s">
        <v>454</v>
      </c>
      <c r="C60" s="20" t="s">
        <v>90</v>
      </c>
      <c r="D60" s="28" t="s">
        <v>22</v>
      </c>
      <c r="E60" s="91" t="s">
        <v>428</v>
      </c>
      <c r="F60" s="21" t="s">
        <v>149</v>
      </c>
      <c r="G60" s="22" t="s">
        <v>37</v>
      </c>
      <c r="H60" s="18">
        <v>1</v>
      </c>
      <c r="I60" s="23" t="s">
        <v>224</v>
      </c>
      <c r="J60" s="8">
        <v>2</v>
      </c>
      <c r="K60" s="87">
        <f>VLOOKUP(E60,照明設備稼働時間!$A$4:$F$56,5,FALSE)</f>
        <v>1540</v>
      </c>
      <c r="L60" s="87" t="str">
        <f t="shared" si="0"/>
        <v>FHF32EXNH1トラフ</v>
      </c>
      <c r="M60" s="87">
        <f>VLOOKUP(L60,照明器具一覧!$B$4:$F$93,5,FALSE)</f>
        <v>48</v>
      </c>
      <c r="N60" s="91">
        <v>1</v>
      </c>
      <c r="O60" s="116">
        <f t="shared" si="1"/>
        <v>147.84</v>
      </c>
    </row>
    <row r="61" spans="1:15">
      <c r="A61" s="91" t="s">
        <v>527</v>
      </c>
      <c r="B61" s="92" t="s">
        <v>454</v>
      </c>
      <c r="C61" s="20" t="s">
        <v>79</v>
      </c>
      <c r="D61" s="28" t="s">
        <v>22</v>
      </c>
      <c r="E61" s="91" t="s">
        <v>830</v>
      </c>
      <c r="F61" s="21" t="s">
        <v>150</v>
      </c>
      <c r="G61" s="22" t="s">
        <v>198</v>
      </c>
      <c r="H61" s="18">
        <v>2</v>
      </c>
      <c r="I61" s="23" t="s">
        <v>219</v>
      </c>
      <c r="J61" s="8">
        <v>13</v>
      </c>
      <c r="K61" s="87">
        <f>VLOOKUP(E61,照明設備稼働時間!$A$4:$F$56,5,FALSE)</f>
        <v>3696</v>
      </c>
      <c r="L61" s="87" t="str">
        <f t="shared" si="0"/>
        <v>FHT42W2ﾀﾞｳﾝﾗｲﾄ</v>
      </c>
      <c r="M61" s="87">
        <f>VLOOKUP(L61,照明器具一覧!$B$4:$F$93,5,FALSE)</f>
        <v>74</v>
      </c>
      <c r="N61" s="91">
        <v>1</v>
      </c>
      <c r="O61" s="116">
        <f t="shared" si="1"/>
        <v>3555.5520000000001</v>
      </c>
    </row>
    <row r="62" spans="1:15">
      <c r="A62" s="91" t="s">
        <v>528</v>
      </c>
      <c r="B62" s="92" t="s">
        <v>454</v>
      </c>
      <c r="C62" s="20" t="s">
        <v>79</v>
      </c>
      <c r="D62" s="28" t="s">
        <v>22</v>
      </c>
      <c r="E62" s="91" t="s">
        <v>831</v>
      </c>
      <c r="F62" s="21" t="s">
        <v>151</v>
      </c>
      <c r="G62" s="22" t="s">
        <v>198</v>
      </c>
      <c r="H62" s="18">
        <v>2</v>
      </c>
      <c r="I62" s="23" t="s">
        <v>219</v>
      </c>
      <c r="J62" s="8">
        <v>28</v>
      </c>
      <c r="K62" s="87">
        <f>VLOOKUP(E62,照明設備稼働時間!$A$4:$F$56,5,FALSE)</f>
        <v>3696</v>
      </c>
      <c r="L62" s="87" t="str">
        <f t="shared" si="0"/>
        <v>FHT42W2ﾀﾞｳﾝﾗｲﾄ</v>
      </c>
      <c r="M62" s="87">
        <f>VLOOKUP(L62,照明器具一覧!$B$4:$F$93,5,FALSE)</f>
        <v>74</v>
      </c>
      <c r="N62" s="91">
        <v>1</v>
      </c>
      <c r="O62" s="116">
        <f t="shared" si="1"/>
        <v>7658.1120000000001</v>
      </c>
    </row>
    <row r="63" spans="1:15">
      <c r="A63" s="91" t="s">
        <v>529</v>
      </c>
      <c r="B63" s="92" t="s">
        <v>454</v>
      </c>
      <c r="C63" s="20" t="s">
        <v>91</v>
      </c>
      <c r="D63" s="28" t="s">
        <v>22</v>
      </c>
      <c r="E63" s="91" t="s">
        <v>831</v>
      </c>
      <c r="F63" s="21" t="s">
        <v>151</v>
      </c>
      <c r="G63" s="22" t="s">
        <v>198</v>
      </c>
      <c r="H63" s="18">
        <v>2</v>
      </c>
      <c r="I63" s="23" t="s">
        <v>219</v>
      </c>
      <c r="J63" s="8">
        <v>16</v>
      </c>
      <c r="K63" s="87">
        <f>VLOOKUP(E63,照明設備稼働時間!$A$4:$F$56,5,FALSE)</f>
        <v>3696</v>
      </c>
      <c r="L63" s="87" t="str">
        <f t="shared" si="0"/>
        <v>FHT42W2ﾀﾞｳﾝﾗｲﾄ</v>
      </c>
      <c r="M63" s="87">
        <f>VLOOKUP(L63,照明器具一覧!$B$4:$F$93,5,FALSE)</f>
        <v>74</v>
      </c>
      <c r="N63" s="91">
        <v>1</v>
      </c>
      <c r="O63" s="116">
        <f t="shared" si="1"/>
        <v>4376.0640000000003</v>
      </c>
    </row>
    <row r="64" spans="1:15">
      <c r="A64" s="91" t="s">
        <v>530</v>
      </c>
      <c r="B64" s="92" t="s">
        <v>455</v>
      </c>
      <c r="C64" s="20" t="s">
        <v>93</v>
      </c>
      <c r="D64" s="28" t="s">
        <v>22</v>
      </c>
      <c r="E64" s="91" t="s">
        <v>831</v>
      </c>
      <c r="F64" s="21" t="s">
        <v>151</v>
      </c>
      <c r="G64" s="22" t="s">
        <v>333</v>
      </c>
      <c r="H64" s="18">
        <v>1</v>
      </c>
      <c r="I64" s="23" t="s">
        <v>332</v>
      </c>
      <c r="J64" s="8">
        <v>1</v>
      </c>
      <c r="K64" s="87">
        <f>VLOOKUP(E64,照明設備稼働時間!$A$4:$F$56,5,FALSE)</f>
        <v>3696</v>
      </c>
      <c r="L64" s="87" t="str">
        <f t="shared" si="0"/>
        <v>IL40W1回転灯　天井直付・黄色</v>
      </c>
      <c r="M64" s="87">
        <f>VLOOKUP(L64,照明器具一覧!$B$4:$F$93,5,FALSE)</f>
        <v>40</v>
      </c>
      <c r="N64" s="91">
        <v>0</v>
      </c>
      <c r="O64" s="116">
        <f t="shared" si="1"/>
        <v>0</v>
      </c>
    </row>
    <row r="65" spans="1:15">
      <c r="A65" s="91" t="s">
        <v>531</v>
      </c>
      <c r="B65" s="92" t="s">
        <v>454</v>
      </c>
      <c r="C65" s="20" t="s">
        <v>85</v>
      </c>
      <c r="D65" s="28" t="s">
        <v>22</v>
      </c>
      <c r="E65" s="91" t="s">
        <v>429</v>
      </c>
      <c r="F65" s="21" t="s">
        <v>308</v>
      </c>
      <c r="G65" s="22" t="s">
        <v>200</v>
      </c>
      <c r="H65" s="18">
        <v>1</v>
      </c>
      <c r="I65" s="23" t="s">
        <v>222</v>
      </c>
      <c r="J65" s="8">
        <v>1</v>
      </c>
      <c r="K65" s="87">
        <f>VLOOKUP(E65,照明設備稼働時間!$A$4:$F$56,5,FALSE)</f>
        <v>1540</v>
      </c>
      <c r="L65" s="87" t="str">
        <f t="shared" si="0"/>
        <v>FHF32EXN1埋込　下面開放</v>
      </c>
      <c r="M65" s="87">
        <f>VLOOKUP(L65,照明器具一覧!$B$4:$F$93,5,FALSE)</f>
        <v>48</v>
      </c>
      <c r="N65" s="91">
        <v>1</v>
      </c>
      <c r="O65" s="116">
        <f t="shared" si="1"/>
        <v>73.92</v>
      </c>
    </row>
    <row r="66" spans="1:15">
      <c r="A66" s="91" t="s">
        <v>532</v>
      </c>
      <c r="B66" s="92" t="s">
        <v>454</v>
      </c>
      <c r="C66" s="20" t="s">
        <v>96</v>
      </c>
      <c r="D66" s="28" t="s">
        <v>22</v>
      </c>
      <c r="E66" s="91" t="s">
        <v>429</v>
      </c>
      <c r="F66" s="21" t="s">
        <v>308</v>
      </c>
      <c r="G66" s="22" t="s">
        <v>74</v>
      </c>
      <c r="H66" s="18">
        <v>1</v>
      </c>
      <c r="I66" s="23" t="s">
        <v>35</v>
      </c>
      <c r="J66" s="8">
        <v>1</v>
      </c>
      <c r="K66" s="87">
        <f>VLOOKUP(E66,照明設備稼働時間!$A$4:$F$56,5,FALSE)</f>
        <v>1540</v>
      </c>
      <c r="L66" s="87" t="str">
        <f t="shared" si="0"/>
        <v>IL40W1ブラケット</v>
      </c>
      <c r="M66" s="87">
        <f>VLOOKUP(L66,照明器具一覧!$B$4:$F$93,5,FALSE)</f>
        <v>36</v>
      </c>
      <c r="N66" s="91">
        <v>1</v>
      </c>
      <c r="O66" s="116">
        <f t="shared" si="1"/>
        <v>55.44</v>
      </c>
    </row>
    <row r="67" spans="1:15">
      <c r="A67" s="91" t="s">
        <v>533</v>
      </c>
      <c r="B67" s="92" t="s">
        <v>454</v>
      </c>
      <c r="C67" s="20" t="s">
        <v>60</v>
      </c>
      <c r="D67" s="28" t="s">
        <v>22</v>
      </c>
      <c r="E67" s="91" t="s">
        <v>438</v>
      </c>
      <c r="F67" s="21" t="s">
        <v>152</v>
      </c>
      <c r="G67" s="22" t="s">
        <v>37</v>
      </c>
      <c r="H67" s="18">
        <v>1</v>
      </c>
      <c r="I67" s="23" t="s">
        <v>70</v>
      </c>
      <c r="J67" s="8">
        <v>1</v>
      </c>
      <c r="K67" s="87">
        <f>VLOOKUP(E67,照明設備稼働時間!$A$4:$F$56,5,FALSE)</f>
        <v>0</v>
      </c>
      <c r="L67" s="87" t="str">
        <f t="shared" si="0"/>
        <v>FHF32EXNH1反射笠付</v>
      </c>
      <c r="M67" s="87">
        <f>VLOOKUP(L67,照明器具一覧!$B$4:$F$93,5,FALSE)</f>
        <v>48</v>
      </c>
      <c r="N67" s="91">
        <v>1</v>
      </c>
      <c r="O67" s="116">
        <f t="shared" si="1"/>
        <v>0</v>
      </c>
    </row>
    <row r="68" spans="1:15">
      <c r="A68" s="91" t="s">
        <v>534</v>
      </c>
      <c r="B68" s="92" t="s">
        <v>454</v>
      </c>
      <c r="C68" s="20" t="s">
        <v>309</v>
      </c>
      <c r="D68" s="28" t="s">
        <v>22</v>
      </c>
      <c r="E68" s="91" t="s">
        <v>833</v>
      </c>
      <c r="F68" s="21" t="s">
        <v>153</v>
      </c>
      <c r="G68" s="22" t="s">
        <v>198</v>
      </c>
      <c r="H68" s="18">
        <v>2</v>
      </c>
      <c r="I68" s="23" t="s">
        <v>219</v>
      </c>
      <c r="J68" s="8">
        <v>6</v>
      </c>
      <c r="K68" s="87">
        <f>VLOOKUP(E68,照明設備稼働時間!$A$4:$F$56,5,FALSE)</f>
        <v>3696</v>
      </c>
      <c r="L68" s="87" t="str">
        <f t="shared" si="0"/>
        <v>FHT42W2ﾀﾞｳﾝﾗｲﾄ</v>
      </c>
      <c r="M68" s="87">
        <f>VLOOKUP(L68,照明器具一覧!$B$4:$F$93,5,FALSE)</f>
        <v>74</v>
      </c>
      <c r="N68" s="91">
        <v>1</v>
      </c>
      <c r="O68" s="116">
        <f t="shared" si="1"/>
        <v>1641.0239999999999</v>
      </c>
    </row>
    <row r="69" spans="1:15">
      <c r="A69" s="91" t="s">
        <v>535</v>
      </c>
      <c r="B69" s="92" t="s">
        <v>454</v>
      </c>
      <c r="C69" s="20" t="s">
        <v>97</v>
      </c>
      <c r="D69" s="28" t="s">
        <v>22</v>
      </c>
      <c r="E69" s="91" t="s">
        <v>833</v>
      </c>
      <c r="F69" s="21" t="s">
        <v>153</v>
      </c>
      <c r="G69" s="22" t="s">
        <v>206</v>
      </c>
      <c r="H69" s="18">
        <v>1</v>
      </c>
      <c r="I69" s="23" t="s">
        <v>219</v>
      </c>
      <c r="J69" s="8">
        <v>10</v>
      </c>
      <c r="K69" s="87">
        <f>VLOOKUP(E69,照明設備稼働時間!$A$4:$F$56,5,FALSE)</f>
        <v>3696</v>
      </c>
      <c r="L69" s="87" t="str">
        <f t="shared" ref="L69:L132" si="2">G69&amp;H69&amp;I69</f>
        <v>FDL27W1ﾀﾞｳﾝﾗｲﾄ</v>
      </c>
      <c r="M69" s="87">
        <f>VLOOKUP(L69,照明器具一覧!$B$4:$F$93,5,FALSE)</f>
        <v>32</v>
      </c>
      <c r="N69" s="91">
        <v>0.56000000000000005</v>
      </c>
      <c r="O69" s="116">
        <f t="shared" ref="O69:O132" si="3">(J69*K69*M69*N69)/1000</f>
        <v>662.32320000000004</v>
      </c>
    </row>
    <row r="70" spans="1:15">
      <c r="A70" s="91" t="s">
        <v>536</v>
      </c>
      <c r="B70" s="92" t="s">
        <v>454</v>
      </c>
      <c r="C70" s="20" t="s">
        <v>98</v>
      </c>
      <c r="D70" s="28" t="s">
        <v>22</v>
      </c>
      <c r="E70" s="91" t="s">
        <v>833</v>
      </c>
      <c r="F70" s="21" t="s">
        <v>153</v>
      </c>
      <c r="G70" s="22" t="s">
        <v>207</v>
      </c>
      <c r="H70" s="18">
        <v>1</v>
      </c>
      <c r="I70" s="23" t="s">
        <v>59</v>
      </c>
      <c r="J70" s="8">
        <v>10</v>
      </c>
      <c r="K70" s="87">
        <f>VLOOKUP(E70,照明設備稼働時間!$A$4:$F$56,5,FALSE)</f>
        <v>3696</v>
      </c>
      <c r="L70" s="87" t="str">
        <f t="shared" si="2"/>
        <v>JD110V65W1投光器</v>
      </c>
      <c r="M70" s="87">
        <f>VLOOKUP(L70,照明器具一覧!$B$4:$F$93,5,FALSE)</f>
        <v>65</v>
      </c>
      <c r="N70" s="91">
        <v>1</v>
      </c>
      <c r="O70" s="116">
        <f t="shared" si="3"/>
        <v>2402.4</v>
      </c>
    </row>
    <row r="71" spans="1:15">
      <c r="A71" s="91" t="s">
        <v>537</v>
      </c>
      <c r="B71" s="92" t="s">
        <v>454</v>
      </c>
      <c r="C71" s="20" t="s">
        <v>99</v>
      </c>
      <c r="D71" s="28" t="s">
        <v>22</v>
      </c>
      <c r="E71" s="91" t="s">
        <v>833</v>
      </c>
      <c r="F71" s="21" t="s">
        <v>153</v>
      </c>
      <c r="G71" s="22" t="s">
        <v>208</v>
      </c>
      <c r="H71" s="18">
        <v>1</v>
      </c>
      <c r="I71" s="23" t="s">
        <v>225</v>
      </c>
      <c r="J71" s="8">
        <v>2</v>
      </c>
      <c r="K71" s="87">
        <f>VLOOKUP(E71,照明設備稼働時間!$A$4:$F$56,5,FALSE)</f>
        <v>3696</v>
      </c>
      <c r="L71" s="87" t="str">
        <f t="shared" si="2"/>
        <v>JD110V215WN1スポットライト</v>
      </c>
      <c r="M71" s="87">
        <f>VLOOKUP(L71,照明器具一覧!$B$4:$F$93,5,FALSE)</f>
        <v>215</v>
      </c>
      <c r="N71" s="91">
        <v>1</v>
      </c>
      <c r="O71" s="116">
        <f t="shared" si="3"/>
        <v>1589.28</v>
      </c>
    </row>
    <row r="72" spans="1:15">
      <c r="A72" s="91" t="s">
        <v>538</v>
      </c>
      <c r="B72" s="92" t="s">
        <v>454</v>
      </c>
      <c r="C72" s="20" t="s">
        <v>79</v>
      </c>
      <c r="D72" s="28" t="s">
        <v>22</v>
      </c>
      <c r="E72" s="91" t="s">
        <v>329</v>
      </c>
      <c r="F72" s="21" t="s">
        <v>155</v>
      </c>
      <c r="G72" s="22" t="s">
        <v>198</v>
      </c>
      <c r="H72" s="18">
        <v>2</v>
      </c>
      <c r="I72" s="23" t="s">
        <v>219</v>
      </c>
      <c r="J72" s="8">
        <v>11</v>
      </c>
      <c r="K72" s="87">
        <f>VLOOKUP(E72,照明設備稼働時間!$A$4:$F$56,5,FALSE)</f>
        <v>3696</v>
      </c>
      <c r="L72" s="87" t="str">
        <f t="shared" si="2"/>
        <v>FHT42W2ﾀﾞｳﾝﾗｲﾄ</v>
      </c>
      <c r="M72" s="87">
        <f>VLOOKUP(L72,照明器具一覧!$B$4:$F$93,5,FALSE)</f>
        <v>74</v>
      </c>
      <c r="N72" s="91">
        <v>1</v>
      </c>
      <c r="O72" s="116">
        <f t="shared" si="3"/>
        <v>3008.5439999999999</v>
      </c>
    </row>
    <row r="73" spans="1:15">
      <c r="A73" s="91" t="s">
        <v>539</v>
      </c>
      <c r="B73" s="92" t="s">
        <v>454</v>
      </c>
      <c r="C73" s="20" t="s">
        <v>319</v>
      </c>
      <c r="D73" s="28" t="s">
        <v>22</v>
      </c>
      <c r="E73" s="91" t="s">
        <v>329</v>
      </c>
      <c r="F73" s="21" t="s">
        <v>155</v>
      </c>
      <c r="G73" s="22" t="s">
        <v>198</v>
      </c>
      <c r="H73" s="18">
        <v>2</v>
      </c>
      <c r="I73" s="23" t="s">
        <v>219</v>
      </c>
      <c r="J73" s="8">
        <v>147</v>
      </c>
      <c r="K73" s="87">
        <f>VLOOKUP(E73,照明設備稼働時間!$A$4:$F$56,5,FALSE)</f>
        <v>3696</v>
      </c>
      <c r="L73" s="87" t="str">
        <f t="shared" si="2"/>
        <v>FHT42W2ﾀﾞｳﾝﾗｲﾄ</v>
      </c>
      <c r="M73" s="87">
        <f>VLOOKUP(L73,照明器具一覧!$B$4:$F$93,5,FALSE)</f>
        <v>74</v>
      </c>
      <c r="N73" s="91">
        <v>1</v>
      </c>
      <c r="O73" s="116">
        <f t="shared" si="3"/>
        <v>40205.088000000003</v>
      </c>
    </row>
    <row r="74" spans="1:15">
      <c r="A74" s="91" t="s">
        <v>540</v>
      </c>
      <c r="B74" s="92" t="s">
        <v>454</v>
      </c>
      <c r="C74" s="20"/>
      <c r="D74" s="28" t="s">
        <v>22</v>
      </c>
      <c r="E74" s="91" t="s">
        <v>329</v>
      </c>
      <c r="F74" s="21" t="s">
        <v>155</v>
      </c>
      <c r="G74" s="22" t="s">
        <v>209</v>
      </c>
      <c r="H74" s="18">
        <v>1</v>
      </c>
      <c r="I74" s="23" t="s">
        <v>226</v>
      </c>
      <c r="J74" s="8">
        <v>5</v>
      </c>
      <c r="K74" s="87">
        <f>VLOOKUP(E74,照明設備稼働時間!$A$4:$F$56,5,FALSE)</f>
        <v>3696</v>
      </c>
      <c r="L74" s="87" t="str">
        <f t="shared" si="2"/>
        <v>JDR651ｽﾎﾟｯﾄﾗｲﾄ ﾗｲﾃｨﾝｸﾞﾚｰﾙ</v>
      </c>
      <c r="M74" s="87">
        <f>VLOOKUP(L74,照明器具一覧!$B$4:$F$93,5,FALSE)</f>
        <v>65</v>
      </c>
      <c r="N74" s="91">
        <v>1</v>
      </c>
      <c r="O74" s="116">
        <f t="shared" si="3"/>
        <v>1201.2</v>
      </c>
    </row>
    <row r="75" spans="1:15">
      <c r="A75" s="91" t="s">
        <v>541</v>
      </c>
      <c r="B75" s="92" t="s">
        <v>454</v>
      </c>
      <c r="C75" s="20" t="s">
        <v>79</v>
      </c>
      <c r="D75" s="28" t="s">
        <v>22</v>
      </c>
      <c r="E75" s="91" t="s">
        <v>328</v>
      </c>
      <c r="F75" s="21" t="s">
        <v>156</v>
      </c>
      <c r="G75" s="22" t="s">
        <v>198</v>
      </c>
      <c r="H75" s="18">
        <v>2</v>
      </c>
      <c r="I75" s="23" t="s">
        <v>219</v>
      </c>
      <c r="J75" s="8">
        <v>18</v>
      </c>
      <c r="K75" s="87">
        <f>VLOOKUP(E75,照明設備稼働時間!$A$4:$F$56,5,FALSE)</f>
        <v>3696</v>
      </c>
      <c r="L75" s="87" t="str">
        <f t="shared" si="2"/>
        <v>FHT42W2ﾀﾞｳﾝﾗｲﾄ</v>
      </c>
      <c r="M75" s="87">
        <f>VLOOKUP(L75,照明器具一覧!$B$4:$F$93,5,FALSE)</f>
        <v>74</v>
      </c>
      <c r="N75" s="91">
        <v>1</v>
      </c>
      <c r="O75" s="116">
        <f t="shared" si="3"/>
        <v>4923.0720000000001</v>
      </c>
    </row>
    <row r="76" spans="1:15">
      <c r="A76" s="91" t="s">
        <v>542</v>
      </c>
      <c r="B76" s="92" t="s">
        <v>454</v>
      </c>
      <c r="C76" s="20" t="s">
        <v>91</v>
      </c>
      <c r="D76" s="28" t="s">
        <v>22</v>
      </c>
      <c r="E76" s="91" t="s">
        <v>328</v>
      </c>
      <c r="F76" s="21" t="s">
        <v>156</v>
      </c>
      <c r="G76" s="22" t="s">
        <v>198</v>
      </c>
      <c r="H76" s="18">
        <v>2</v>
      </c>
      <c r="I76" s="23" t="s">
        <v>219</v>
      </c>
      <c r="J76" s="8">
        <v>42</v>
      </c>
      <c r="K76" s="87">
        <f>VLOOKUP(E76,照明設備稼働時間!$A$4:$F$56,5,FALSE)</f>
        <v>3696</v>
      </c>
      <c r="L76" s="87" t="str">
        <f t="shared" si="2"/>
        <v>FHT42W2ﾀﾞｳﾝﾗｲﾄ</v>
      </c>
      <c r="M76" s="87">
        <f>VLOOKUP(L76,照明器具一覧!$B$4:$F$93,5,FALSE)</f>
        <v>74</v>
      </c>
      <c r="N76" s="91">
        <v>1</v>
      </c>
      <c r="O76" s="116">
        <f t="shared" si="3"/>
        <v>11487.168</v>
      </c>
    </row>
    <row r="77" spans="1:15">
      <c r="A77" s="91" t="s">
        <v>543</v>
      </c>
      <c r="B77" s="92" t="s">
        <v>454</v>
      </c>
      <c r="C77" s="20"/>
      <c r="D77" s="28" t="s">
        <v>22</v>
      </c>
      <c r="E77" s="91" t="s">
        <v>328</v>
      </c>
      <c r="F77" s="21" t="s">
        <v>156</v>
      </c>
      <c r="G77" s="22" t="s">
        <v>209</v>
      </c>
      <c r="H77" s="18">
        <v>1</v>
      </c>
      <c r="I77" s="23" t="s">
        <v>226</v>
      </c>
      <c r="J77" s="8">
        <v>2</v>
      </c>
      <c r="K77" s="87">
        <f>VLOOKUP(E77,照明設備稼働時間!$A$4:$F$56,5,FALSE)</f>
        <v>3696</v>
      </c>
      <c r="L77" s="87" t="str">
        <f t="shared" si="2"/>
        <v>JDR651ｽﾎﾟｯﾄﾗｲﾄ ﾗｲﾃｨﾝｸﾞﾚｰﾙ</v>
      </c>
      <c r="M77" s="87">
        <f>VLOOKUP(L77,照明器具一覧!$B$4:$F$93,5,FALSE)</f>
        <v>65</v>
      </c>
      <c r="N77" s="91">
        <v>1</v>
      </c>
      <c r="O77" s="116">
        <f t="shared" si="3"/>
        <v>480.48</v>
      </c>
    </row>
    <row r="78" spans="1:15">
      <c r="A78" s="91" t="s">
        <v>544</v>
      </c>
      <c r="B78" s="92" t="s">
        <v>455</v>
      </c>
      <c r="C78" s="20" t="s">
        <v>93</v>
      </c>
      <c r="D78" s="28" t="s">
        <v>22</v>
      </c>
      <c r="E78" s="91" t="s">
        <v>328</v>
      </c>
      <c r="F78" s="21" t="s">
        <v>156</v>
      </c>
      <c r="G78" s="22" t="s">
        <v>333</v>
      </c>
      <c r="H78" s="18">
        <v>1</v>
      </c>
      <c r="I78" s="23" t="s">
        <v>332</v>
      </c>
      <c r="J78" s="8">
        <v>1</v>
      </c>
      <c r="K78" s="87">
        <f>VLOOKUP(E78,照明設備稼働時間!$A$4:$F$56,5,FALSE)</f>
        <v>3696</v>
      </c>
      <c r="L78" s="87" t="str">
        <f t="shared" si="2"/>
        <v>IL40W1回転灯　天井直付・黄色</v>
      </c>
      <c r="M78" s="87">
        <f>VLOOKUP(L78,照明器具一覧!$B$4:$F$93,5,FALSE)</f>
        <v>40</v>
      </c>
      <c r="N78" s="91">
        <v>0</v>
      </c>
      <c r="O78" s="116">
        <f t="shared" si="3"/>
        <v>0</v>
      </c>
    </row>
    <row r="79" spans="1:15">
      <c r="A79" s="91" t="s">
        <v>545</v>
      </c>
      <c r="B79" s="92" t="s">
        <v>454</v>
      </c>
      <c r="C79" s="20" t="s">
        <v>79</v>
      </c>
      <c r="D79" s="28" t="s">
        <v>22</v>
      </c>
      <c r="E79" s="91" t="s">
        <v>834</v>
      </c>
      <c r="F79" s="21" t="s">
        <v>157</v>
      </c>
      <c r="G79" s="22" t="s">
        <v>198</v>
      </c>
      <c r="H79" s="18">
        <v>2</v>
      </c>
      <c r="I79" s="23" t="s">
        <v>219</v>
      </c>
      <c r="J79" s="8">
        <v>6</v>
      </c>
      <c r="K79" s="87">
        <f>VLOOKUP(E79,照明設備稼働時間!$A$4:$F$56,5,FALSE)</f>
        <v>3696</v>
      </c>
      <c r="L79" s="87" t="str">
        <f t="shared" si="2"/>
        <v>FHT42W2ﾀﾞｳﾝﾗｲﾄ</v>
      </c>
      <c r="M79" s="87">
        <f>VLOOKUP(L79,照明器具一覧!$B$4:$F$93,5,FALSE)</f>
        <v>74</v>
      </c>
      <c r="N79" s="91">
        <v>1</v>
      </c>
      <c r="O79" s="116">
        <f t="shared" si="3"/>
        <v>1641.0239999999999</v>
      </c>
    </row>
    <row r="80" spans="1:15">
      <c r="A80" s="91" t="s">
        <v>546</v>
      </c>
      <c r="B80" s="92" t="s">
        <v>454</v>
      </c>
      <c r="C80" s="20" t="s">
        <v>102</v>
      </c>
      <c r="D80" s="28" t="s">
        <v>22</v>
      </c>
      <c r="E80" s="91" t="s">
        <v>835</v>
      </c>
      <c r="F80" s="21" t="s">
        <v>158</v>
      </c>
      <c r="G80" s="22" t="s">
        <v>198</v>
      </c>
      <c r="H80" s="18">
        <v>1</v>
      </c>
      <c r="I80" s="23" t="s">
        <v>219</v>
      </c>
      <c r="J80" s="8">
        <v>5</v>
      </c>
      <c r="K80" s="87">
        <f>VLOOKUP(E80,照明設備稼働時間!$A$4:$F$56,5,FALSE)</f>
        <v>1540</v>
      </c>
      <c r="L80" s="87" t="str">
        <f t="shared" si="2"/>
        <v>FHT42W1ﾀﾞｳﾝﾗｲﾄ</v>
      </c>
      <c r="M80" s="87">
        <f>VLOOKUP(L80,照明器具一覧!$B$4:$F$93,5,FALSE)</f>
        <v>44</v>
      </c>
      <c r="N80" s="91">
        <v>1</v>
      </c>
      <c r="O80" s="116">
        <f t="shared" si="3"/>
        <v>338.8</v>
      </c>
    </row>
    <row r="81" spans="1:15">
      <c r="A81" s="91" t="s">
        <v>547</v>
      </c>
      <c r="B81" s="92" t="s">
        <v>454</v>
      </c>
      <c r="C81" s="20" t="s">
        <v>102</v>
      </c>
      <c r="D81" s="28" t="s">
        <v>22</v>
      </c>
      <c r="E81" s="91" t="s">
        <v>835</v>
      </c>
      <c r="F81" s="21" t="s">
        <v>159</v>
      </c>
      <c r="G81" s="22" t="s">
        <v>198</v>
      </c>
      <c r="H81" s="18">
        <v>1</v>
      </c>
      <c r="I81" s="23" t="s">
        <v>219</v>
      </c>
      <c r="J81" s="8">
        <v>1</v>
      </c>
      <c r="K81" s="87">
        <f>VLOOKUP(E81,照明設備稼働時間!$A$4:$F$56,5,FALSE)</f>
        <v>1540</v>
      </c>
      <c r="L81" s="87" t="str">
        <f t="shared" si="2"/>
        <v>FHT42W1ﾀﾞｳﾝﾗｲﾄ</v>
      </c>
      <c r="M81" s="87">
        <f>VLOOKUP(L81,照明器具一覧!$B$4:$F$93,5,FALSE)</f>
        <v>44</v>
      </c>
      <c r="N81" s="91">
        <v>1</v>
      </c>
      <c r="O81" s="116">
        <f t="shared" si="3"/>
        <v>67.760000000000005</v>
      </c>
    </row>
    <row r="82" spans="1:15">
      <c r="A82" s="91" t="s">
        <v>548</v>
      </c>
      <c r="B82" s="92" t="s">
        <v>454</v>
      </c>
      <c r="C82" s="20" t="s">
        <v>103</v>
      </c>
      <c r="D82" s="28" t="s">
        <v>22</v>
      </c>
      <c r="E82" s="91" t="s">
        <v>428</v>
      </c>
      <c r="F82" s="21" t="s">
        <v>160</v>
      </c>
      <c r="G82" s="22" t="s">
        <v>203</v>
      </c>
      <c r="H82" s="18">
        <v>1</v>
      </c>
      <c r="I82" s="23" t="s">
        <v>219</v>
      </c>
      <c r="J82" s="8">
        <v>2</v>
      </c>
      <c r="K82" s="87">
        <f>VLOOKUP(E82,照明設備稼働時間!$A$4:$F$56,5,FALSE)</f>
        <v>1540</v>
      </c>
      <c r="L82" s="87" t="str">
        <f t="shared" si="2"/>
        <v>FHT32W1ﾀﾞｳﾝﾗｲﾄ</v>
      </c>
      <c r="M82" s="87">
        <f>VLOOKUP(L82,照明器具一覧!$B$4:$F$93,5,FALSE)</f>
        <v>35</v>
      </c>
      <c r="N82" s="91">
        <v>1</v>
      </c>
      <c r="O82" s="116">
        <f t="shared" si="3"/>
        <v>107.8</v>
      </c>
    </row>
    <row r="83" spans="1:15">
      <c r="A83" s="91" t="s">
        <v>549</v>
      </c>
      <c r="B83" s="92" t="s">
        <v>454</v>
      </c>
      <c r="C83" s="20" t="s">
        <v>96</v>
      </c>
      <c r="D83" s="28" t="s">
        <v>22</v>
      </c>
      <c r="E83" s="91" t="s">
        <v>428</v>
      </c>
      <c r="F83" s="21" t="s">
        <v>160</v>
      </c>
      <c r="G83" s="22" t="s">
        <v>74</v>
      </c>
      <c r="H83" s="18">
        <v>1</v>
      </c>
      <c r="I83" s="23" t="s">
        <v>35</v>
      </c>
      <c r="J83" s="8">
        <v>2</v>
      </c>
      <c r="K83" s="87">
        <f>VLOOKUP(E83,照明設備稼働時間!$A$4:$F$56,5,FALSE)</f>
        <v>1540</v>
      </c>
      <c r="L83" s="87" t="str">
        <f t="shared" si="2"/>
        <v>IL40W1ブラケット</v>
      </c>
      <c r="M83" s="87">
        <f>VLOOKUP(L83,照明器具一覧!$B$4:$F$93,5,FALSE)</f>
        <v>36</v>
      </c>
      <c r="N83" s="91">
        <v>1</v>
      </c>
      <c r="O83" s="116">
        <f t="shared" si="3"/>
        <v>110.88</v>
      </c>
    </row>
    <row r="84" spans="1:15">
      <c r="A84" s="91" t="s">
        <v>550</v>
      </c>
      <c r="B84" s="92" t="s">
        <v>454</v>
      </c>
      <c r="C84" s="20" t="s">
        <v>85</v>
      </c>
      <c r="D84" s="28" t="s">
        <v>22</v>
      </c>
      <c r="E84" s="91" t="s">
        <v>838</v>
      </c>
      <c r="F84" s="21" t="s">
        <v>162</v>
      </c>
      <c r="G84" s="22" t="s">
        <v>200</v>
      </c>
      <c r="H84" s="18">
        <v>1</v>
      </c>
      <c r="I84" s="23" t="s">
        <v>222</v>
      </c>
      <c r="J84" s="8">
        <v>1</v>
      </c>
      <c r="K84" s="87">
        <f>VLOOKUP(E84,照明設備稼働時間!$A$4:$F$56,5,FALSE)</f>
        <v>4745</v>
      </c>
      <c r="L84" s="87" t="str">
        <f t="shared" si="2"/>
        <v>FHF32EXN1埋込　下面開放</v>
      </c>
      <c r="M84" s="87">
        <f>VLOOKUP(L84,照明器具一覧!$B$4:$F$93,5,FALSE)</f>
        <v>48</v>
      </c>
      <c r="N84" s="91">
        <v>1</v>
      </c>
      <c r="O84" s="116">
        <f t="shared" si="3"/>
        <v>227.76</v>
      </c>
    </row>
    <row r="85" spans="1:15">
      <c r="A85" s="91" t="s">
        <v>551</v>
      </c>
      <c r="B85" s="92" t="s">
        <v>454</v>
      </c>
      <c r="C85" s="20" t="s">
        <v>105</v>
      </c>
      <c r="D85" s="28" t="s">
        <v>22</v>
      </c>
      <c r="E85" s="91" t="s">
        <v>836</v>
      </c>
      <c r="F85" s="21" t="s">
        <v>162</v>
      </c>
      <c r="G85" s="22" t="s">
        <v>210</v>
      </c>
      <c r="H85" s="18">
        <v>1</v>
      </c>
      <c r="I85" s="23" t="s">
        <v>224</v>
      </c>
      <c r="J85" s="8">
        <v>2</v>
      </c>
      <c r="K85" s="87">
        <f>VLOOKUP(E85,照明設備稼働時間!$A$4:$F$56,5,FALSE)</f>
        <v>616</v>
      </c>
      <c r="L85" s="87" t="str">
        <f t="shared" si="2"/>
        <v>FL10W1トラフ</v>
      </c>
      <c r="M85" s="87">
        <f>VLOOKUP(L85,照明器具一覧!$B$4:$F$93,5,FALSE)</f>
        <v>13</v>
      </c>
      <c r="N85" s="91">
        <v>1</v>
      </c>
      <c r="O85" s="116">
        <f t="shared" si="3"/>
        <v>16.015999999999998</v>
      </c>
    </row>
    <row r="86" spans="1:15">
      <c r="A86" s="91" t="s">
        <v>552</v>
      </c>
      <c r="B86" s="92" t="s">
        <v>454</v>
      </c>
      <c r="C86" s="20" t="s">
        <v>102</v>
      </c>
      <c r="D86" s="28" t="s">
        <v>22</v>
      </c>
      <c r="E86" s="91" t="s">
        <v>427</v>
      </c>
      <c r="F86" s="21" t="s">
        <v>163</v>
      </c>
      <c r="G86" s="22" t="s">
        <v>198</v>
      </c>
      <c r="H86" s="18">
        <v>1</v>
      </c>
      <c r="I86" s="23" t="s">
        <v>219</v>
      </c>
      <c r="J86" s="8">
        <v>6</v>
      </c>
      <c r="K86" s="87">
        <f>VLOOKUP(E86,照明設備稼働時間!$A$4:$F$56,5,FALSE)</f>
        <v>3696</v>
      </c>
      <c r="L86" s="87" t="str">
        <f t="shared" si="2"/>
        <v>FHT42W1ﾀﾞｳﾝﾗｲﾄ</v>
      </c>
      <c r="M86" s="87">
        <f>VLOOKUP(L86,照明器具一覧!$B$4:$F$93,5,FALSE)</f>
        <v>44</v>
      </c>
      <c r="N86" s="91">
        <v>1</v>
      </c>
      <c r="O86" s="116">
        <f t="shared" si="3"/>
        <v>975.74400000000003</v>
      </c>
    </row>
    <row r="87" spans="1:15">
      <c r="A87" s="91" t="s">
        <v>553</v>
      </c>
      <c r="B87" s="92" t="s">
        <v>454</v>
      </c>
      <c r="C87" s="20" t="s">
        <v>102</v>
      </c>
      <c r="D87" s="28" t="s">
        <v>22</v>
      </c>
      <c r="E87" s="91" t="s">
        <v>427</v>
      </c>
      <c r="F87" s="21" t="s">
        <v>164</v>
      </c>
      <c r="G87" s="22" t="s">
        <v>198</v>
      </c>
      <c r="H87" s="18">
        <v>1</v>
      </c>
      <c r="I87" s="23" t="s">
        <v>219</v>
      </c>
      <c r="J87" s="8">
        <v>8</v>
      </c>
      <c r="K87" s="87">
        <f>VLOOKUP(E87,照明設備稼働時間!$A$4:$F$56,5,FALSE)</f>
        <v>3696</v>
      </c>
      <c r="L87" s="87" t="str">
        <f t="shared" si="2"/>
        <v>FHT42W1ﾀﾞｳﾝﾗｲﾄ</v>
      </c>
      <c r="M87" s="87">
        <f>VLOOKUP(L87,照明器具一覧!$B$4:$F$93,5,FALSE)</f>
        <v>44</v>
      </c>
      <c r="N87" s="91">
        <v>1</v>
      </c>
      <c r="O87" s="116">
        <f t="shared" si="3"/>
        <v>1300.992</v>
      </c>
    </row>
    <row r="88" spans="1:15">
      <c r="A88" s="91" t="s">
        <v>554</v>
      </c>
      <c r="B88" s="92" t="s">
        <v>454</v>
      </c>
      <c r="C88" s="20" t="s">
        <v>102</v>
      </c>
      <c r="D88" s="28" t="s">
        <v>22</v>
      </c>
      <c r="E88" s="91" t="s">
        <v>427</v>
      </c>
      <c r="F88" s="21" t="s">
        <v>165</v>
      </c>
      <c r="G88" s="22" t="s">
        <v>198</v>
      </c>
      <c r="H88" s="18">
        <v>1</v>
      </c>
      <c r="I88" s="23" t="s">
        <v>219</v>
      </c>
      <c r="J88" s="8">
        <v>4</v>
      </c>
      <c r="K88" s="87">
        <f>VLOOKUP(E88,照明設備稼働時間!$A$4:$F$56,5,FALSE)</f>
        <v>3696</v>
      </c>
      <c r="L88" s="87" t="str">
        <f t="shared" si="2"/>
        <v>FHT42W1ﾀﾞｳﾝﾗｲﾄ</v>
      </c>
      <c r="M88" s="87">
        <f>VLOOKUP(L88,照明器具一覧!$B$4:$F$93,5,FALSE)</f>
        <v>44</v>
      </c>
      <c r="N88" s="91">
        <v>1</v>
      </c>
      <c r="O88" s="116">
        <f t="shared" si="3"/>
        <v>650.49599999999998</v>
      </c>
    </row>
    <row r="89" spans="1:15">
      <c r="A89" s="91" t="s">
        <v>555</v>
      </c>
      <c r="B89" s="92" t="s">
        <v>454</v>
      </c>
      <c r="C89" s="20" t="s">
        <v>84</v>
      </c>
      <c r="D89" s="28" t="s">
        <v>22</v>
      </c>
      <c r="E89" s="91" t="s">
        <v>427</v>
      </c>
      <c r="F89" s="21" t="s">
        <v>310</v>
      </c>
      <c r="G89" s="22" t="s">
        <v>203</v>
      </c>
      <c r="H89" s="18">
        <v>1</v>
      </c>
      <c r="I89" s="23" t="s">
        <v>219</v>
      </c>
      <c r="J89" s="8">
        <v>4</v>
      </c>
      <c r="K89" s="87">
        <f>VLOOKUP(E89,照明設備稼働時間!$A$4:$F$56,5,FALSE)</f>
        <v>3696</v>
      </c>
      <c r="L89" s="87" t="str">
        <f t="shared" si="2"/>
        <v>FHT32W1ﾀﾞｳﾝﾗｲﾄ</v>
      </c>
      <c r="M89" s="87">
        <f>VLOOKUP(L89,照明器具一覧!$B$4:$F$93,5,FALSE)</f>
        <v>35</v>
      </c>
      <c r="N89" s="91">
        <v>1</v>
      </c>
      <c r="O89" s="116">
        <f t="shared" si="3"/>
        <v>517.44000000000005</v>
      </c>
    </row>
    <row r="90" spans="1:15">
      <c r="A90" s="91" t="s">
        <v>556</v>
      </c>
      <c r="B90" s="92" t="s">
        <v>454</v>
      </c>
      <c r="C90" s="20" t="s">
        <v>28</v>
      </c>
      <c r="D90" s="28" t="s">
        <v>22</v>
      </c>
      <c r="E90" s="91" t="s">
        <v>427</v>
      </c>
      <c r="F90" s="21" t="s">
        <v>33</v>
      </c>
      <c r="G90" s="22" t="s">
        <v>39</v>
      </c>
      <c r="H90" s="18">
        <v>1</v>
      </c>
      <c r="I90" s="23" t="s">
        <v>311</v>
      </c>
      <c r="J90" s="8">
        <v>1</v>
      </c>
      <c r="K90" s="87">
        <f>VLOOKUP(E90,照明設備稼働時間!$A$4:$F$56,5,FALSE)</f>
        <v>3696</v>
      </c>
      <c r="L90" s="87" t="str">
        <f t="shared" si="2"/>
        <v>FL20SSW/181Ｖ１　非常灯兼用</v>
      </c>
      <c r="M90" s="87">
        <f>VLOOKUP(L90,照明器具一覧!$B$4:$F$93,5,FALSE)</f>
        <v>22.5</v>
      </c>
      <c r="N90" s="91">
        <v>1</v>
      </c>
      <c r="O90" s="116">
        <f t="shared" si="3"/>
        <v>83.16</v>
      </c>
    </row>
    <row r="91" spans="1:15">
      <c r="A91" s="91" t="s">
        <v>557</v>
      </c>
      <c r="B91" s="92" t="s">
        <v>454</v>
      </c>
      <c r="C91" s="20" t="s">
        <v>106</v>
      </c>
      <c r="D91" s="28" t="s">
        <v>22</v>
      </c>
      <c r="E91" s="91" t="s">
        <v>427</v>
      </c>
      <c r="F91" s="21" t="s">
        <v>33</v>
      </c>
      <c r="G91" s="22" t="s">
        <v>200</v>
      </c>
      <c r="H91" s="18">
        <v>1</v>
      </c>
      <c r="I91" s="23" t="s">
        <v>338</v>
      </c>
      <c r="J91" s="8">
        <v>1</v>
      </c>
      <c r="K91" s="87">
        <f>VLOOKUP(E91,照明設備稼働時間!$A$4:$F$56,5,FALSE)</f>
        <v>3696</v>
      </c>
      <c r="L91" s="87" t="str">
        <f t="shared" si="2"/>
        <v>FHF32EXN1直付　非常灯兼用　電池内蔵</v>
      </c>
      <c r="M91" s="87">
        <f>VLOOKUP(L91,照明器具一覧!$B$4:$F$93,5,FALSE)</f>
        <v>48</v>
      </c>
      <c r="N91" s="91">
        <v>1</v>
      </c>
      <c r="O91" s="116">
        <f t="shared" si="3"/>
        <v>177.40799999999999</v>
      </c>
    </row>
    <row r="92" spans="1:15">
      <c r="A92" s="91" t="s">
        <v>558</v>
      </c>
      <c r="B92" s="92" t="s">
        <v>454</v>
      </c>
      <c r="C92" s="20" t="s">
        <v>29</v>
      </c>
      <c r="D92" s="28" t="s">
        <v>22</v>
      </c>
      <c r="E92" s="91" t="s">
        <v>427</v>
      </c>
      <c r="F92" s="21" t="s">
        <v>33</v>
      </c>
      <c r="G92" s="22" t="s">
        <v>37</v>
      </c>
      <c r="H92" s="18">
        <v>1</v>
      </c>
      <c r="I92" s="23" t="s">
        <v>336</v>
      </c>
      <c r="J92" s="8">
        <v>1</v>
      </c>
      <c r="K92" s="87">
        <f>VLOOKUP(E92,照明設備稼働時間!$A$4:$F$56,5,FALSE)</f>
        <v>3696</v>
      </c>
      <c r="L92" s="87" t="str">
        <f t="shared" si="2"/>
        <v>FHF32EXNH1ブラケット　非常灯兼用　電池内蔵</v>
      </c>
      <c r="M92" s="87">
        <f>VLOOKUP(L92,照明器具一覧!$B$4:$F$93,5,FALSE)</f>
        <v>38</v>
      </c>
      <c r="N92" s="91">
        <v>1</v>
      </c>
      <c r="O92" s="116">
        <f t="shared" si="3"/>
        <v>140.44800000000001</v>
      </c>
    </row>
    <row r="93" spans="1:15">
      <c r="A93" s="91" t="s">
        <v>559</v>
      </c>
      <c r="B93" s="92" t="s">
        <v>454</v>
      </c>
      <c r="C93" s="20" t="s">
        <v>102</v>
      </c>
      <c r="D93" s="28" t="s">
        <v>22</v>
      </c>
      <c r="E93" s="91" t="s">
        <v>166</v>
      </c>
      <c r="F93" s="21" t="s">
        <v>166</v>
      </c>
      <c r="G93" s="22" t="s">
        <v>198</v>
      </c>
      <c r="H93" s="18">
        <v>1</v>
      </c>
      <c r="I93" s="23" t="s">
        <v>219</v>
      </c>
      <c r="J93" s="8">
        <v>6</v>
      </c>
      <c r="K93" s="87">
        <f>VLOOKUP(E93,照明設備稼働時間!$A$4:$F$56,5,FALSE)</f>
        <v>3696</v>
      </c>
      <c r="L93" s="87" t="str">
        <f t="shared" si="2"/>
        <v>FHT42W1ﾀﾞｳﾝﾗｲﾄ</v>
      </c>
      <c r="M93" s="87">
        <f>VLOOKUP(L93,照明器具一覧!$B$4:$F$93,5,FALSE)</f>
        <v>44</v>
      </c>
      <c r="N93" s="91">
        <v>1</v>
      </c>
      <c r="O93" s="116">
        <f t="shared" si="3"/>
        <v>975.74400000000003</v>
      </c>
    </row>
    <row r="94" spans="1:15">
      <c r="A94" s="91" t="s">
        <v>560</v>
      </c>
      <c r="B94" s="92" t="s">
        <v>454</v>
      </c>
      <c r="C94" s="20" t="s">
        <v>102</v>
      </c>
      <c r="D94" s="28" t="s">
        <v>22</v>
      </c>
      <c r="E94" s="91" t="s">
        <v>840</v>
      </c>
      <c r="F94" s="21" t="s">
        <v>167</v>
      </c>
      <c r="G94" s="22" t="s">
        <v>198</v>
      </c>
      <c r="H94" s="18">
        <v>1</v>
      </c>
      <c r="I94" s="23" t="s">
        <v>219</v>
      </c>
      <c r="J94" s="8">
        <v>44</v>
      </c>
      <c r="K94" s="87">
        <f>VLOOKUP(E94,照明設備稼働時間!$A$4:$F$56,5,FALSE)</f>
        <v>3696</v>
      </c>
      <c r="L94" s="87" t="str">
        <f t="shared" si="2"/>
        <v>FHT42W1ﾀﾞｳﾝﾗｲﾄ</v>
      </c>
      <c r="M94" s="87">
        <f>VLOOKUP(L94,照明器具一覧!$B$4:$F$93,5,FALSE)</f>
        <v>44</v>
      </c>
      <c r="N94" s="91">
        <v>1</v>
      </c>
      <c r="O94" s="116">
        <f t="shared" si="3"/>
        <v>7155.4560000000001</v>
      </c>
    </row>
    <row r="95" spans="1:15">
      <c r="A95" s="91" t="s">
        <v>561</v>
      </c>
      <c r="B95" s="92" t="s">
        <v>454</v>
      </c>
      <c r="C95" s="20" t="s">
        <v>102</v>
      </c>
      <c r="D95" s="28" t="s">
        <v>22</v>
      </c>
      <c r="E95" s="91" t="s">
        <v>427</v>
      </c>
      <c r="F95" s="21" t="s">
        <v>168</v>
      </c>
      <c r="G95" s="22" t="s">
        <v>198</v>
      </c>
      <c r="H95" s="18">
        <v>1</v>
      </c>
      <c r="I95" s="23" t="s">
        <v>219</v>
      </c>
      <c r="J95" s="8">
        <v>22</v>
      </c>
      <c r="K95" s="87">
        <f>VLOOKUP(E95,照明設備稼働時間!$A$4:$F$56,5,FALSE)</f>
        <v>3696</v>
      </c>
      <c r="L95" s="87" t="str">
        <f t="shared" si="2"/>
        <v>FHT42W1ﾀﾞｳﾝﾗｲﾄ</v>
      </c>
      <c r="M95" s="87">
        <f>VLOOKUP(L95,照明器具一覧!$B$4:$F$93,5,FALSE)</f>
        <v>44</v>
      </c>
      <c r="N95" s="91">
        <v>1</v>
      </c>
      <c r="O95" s="116">
        <f t="shared" si="3"/>
        <v>3577.7280000000001</v>
      </c>
    </row>
    <row r="96" spans="1:15">
      <c r="A96" s="91" t="s">
        <v>562</v>
      </c>
      <c r="B96" s="92" t="s">
        <v>454</v>
      </c>
      <c r="C96" s="20" t="s">
        <v>90</v>
      </c>
      <c r="D96" s="28" t="s">
        <v>22</v>
      </c>
      <c r="E96" s="91" t="s">
        <v>427</v>
      </c>
      <c r="F96" s="21" t="s">
        <v>169</v>
      </c>
      <c r="G96" s="22" t="s">
        <v>37</v>
      </c>
      <c r="H96" s="18">
        <v>1</v>
      </c>
      <c r="I96" s="23" t="s">
        <v>224</v>
      </c>
      <c r="J96" s="8">
        <v>8</v>
      </c>
      <c r="K96" s="87">
        <f>VLOOKUP(E96,照明設備稼働時間!$A$4:$F$56,5,FALSE)</f>
        <v>3696</v>
      </c>
      <c r="L96" s="87" t="str">
        <f t="shared" si="2"/>
        <v>FHF32EXNH1トラフ</v>
      </c>
      <c r="M96" s="87">
        <f>VLOOKUP(L96,照明器具一覧!$B$4:$F$93,5,FALSE)</f>
        <v>48</v>
      </c>
      <c r="N96" s="91">
        <v>1</v>
      </c>
      <c r="O96" s="116">
        <f t="shared" si="3"/>
        <v>1419.2639999999999</v>
      </c>
    </row>
    <row r="97" spans="1:15">
      <c r="A97" s="91" t="s">
        <v>563</v>
      </c>
      <c r="B97" s="92" t="s">
        <v>454</v>
      </c>
      <c r="C97" s="20" t="s">
        <v>90</v>
      </c>
      <c r="D97" s="28" t="s">
        <v>22</v>
      </c>
      <c r="E97" s="91" t="s">
        <v>427</v>
      </c>
      <c r="F97" s="21" t="s">
        <v>170</v>
      </c>
      <c r="G97" s="22" t="s">
        <v>37</v>
      </c>
      <c r="H97" s="18">
        <v>1</v>
      </c>
      <c r="I97" s="23" t="s">
        <v>224</v>
      </c>
      <c r="J97" s="8">
        <v>2</v>
      </c>
      <c r="K97" s="87">
        <f>VLOOKUP(E97,照明設備稼働時間!$A$4:$F$56,5,FALSE)</f>
        <v>3696</v>
      </c>
      <c r="L97" s="87" t="str">
        <f t="shared" si="2"/>
        <v>FHF32EXNH1トラフ</v>
      </c>
      <c r="M97" s="87">
        <f>VLOOKUP(L97,照明器具一覧!$B$4:$F$93,5,FALSE)</f>
        <v>48</v>
      </c>
      <c r="N97" s="91">
        <v>1</v>
      </c>
      <c r="O97" s="116">
        <f t="shared" si="3"/>
        <v>354.81599999999997</v>
      </c>
    </row>
    <row r="98" spans="1:15">
      <c r="A98" s="91" t="s">
        <v>564</v>
      </c>
      <c r="B98" s="92" t="s">
        <v>454</v>
      </c>
      <c r="C98" s="20" t="s">
        <v>90</v>
      </c>
      <c r="D98" s="28" t="s">
        <v>22</v>
      </c>
      <c r="E98" s="91" t="s">
        <v>427</v>
      </c>
      <c r="F98" s="21" t="s">
        <v>171</v>
      </c>
      <c r="G98" s="22" t="s">
        <v>37</v>
      </c>
      <c r="H98" s="18">
        <v>1</v>
      </c>
      <c r="I98" s="23" t="s">
        <v>224</v>
      </c>
      <c r="J98" s="8">
        <v>2</v>
      </c>
      <c r="K98" s="87">
        <f>VLOOKUP(E98,照明設備稼働時間!$A$4:$F$56,5,FALSE)</f>
        <v>3696</v>
      </c>
      <c r="L98" s="87" t="str">
        <f t="shared" si="2"/>
        <v>FHF32EXNH1トラフ</v>
      </c>
      <c r="M98" s="87">
        <f>VLOOKUP(L98,照明器具一覧!$B$4:$F$93,5,FALSE)</f>
        <v>48</v>
      </c>
      <c r="N98" s="91">
        <v>1</v>
      </c>
      <c r="O98" s="116">
        <f t="shared" si="3"/>
        <v>354.81599999999997</v>
      </c>
    </row>
    <row r="99" spans="1:15">
      <c r="A99" s="91" t="s">
        <v>565</v>
      </c>
      <c r="B99" s="92" t="s">
        <v>454</v>
      </c>
      <c r="C99" s="20" t="s">
        <v>87</v>
      </c>
      <c r="D99" s="28" t="s">
        <v>22</v>
      </c>
      <c r="E99" s="91" t="s">
        <v>427</v>
      </c>
      <c r="F99" s="21" t="s">
        <v>172</v>
      </c>
      <c r="G99" s="22" t="s">
        <v>203</v>
      </c>
      <c r="H99" s="18">
        <v>1</v>
      </c>
      <c r="I99" s="23" t="s">
        <v>219</v>
      </c>
      <c r="J99" s="8">
        <v>3</v>
      </c>
      <c r="K99" s="87">
        <f>VLOOKUP(E99,照明設備稼働時間!$A$4:$F$56,5,FALSE)</f>
        <v>3696</v>
      </c>
      <c r="L99" s="87" t="str">
        <f t="shared" si="2"/>
        <v>FHT32W1ﾀﾞｳﾝﾗｲﾄ</v>
      </c>
      <c r="M99" s="87">
        <f>VLOOKUP(L99,照明器具一覧!$B$4:$F$93,5,FALSE)</f>
        <v>35</v>
      </c>
      <c r="N99" s="91">
        <v>1</v>
      </c>
      <c r="O99" s="116">
        <f t="shared" si="3"/>
        <v>388.08</v>
      </c>
    </row>
    <row r="100" spans="1:15">
      <c r="A100" s="91" t="s">
        <v>566</v>
      </c>
      <c r="B100" s="92" t="s">
        <v>454</v>
      </c>
      <c r="C100" s="20" t="s">
        <v>87</v>
      </c>
      <c r="D100" s="28" t="s">
        <v>22</v>
      </c>
      <c r="E100" s="91" t="s">
        <v>428</v>
      </c>
      <c r="F100" s="21" t="s">
        <v>313</v>
      </c>
      <c r="G100" s="22" t="s">
        <v>203</v>
      </c>
      <c r="H100" s="18">
        <v>1</v>
      </c>
      <c r="I100" s="23" t="s">
        <v>219</v>
      </c>
      <c r="J100" s="8">
        <v>3</v>
      </c>
      <c r="K100" s="87">
        <f>VLOOKUP(E100,照明設備稼働時間!$A$4:$F$56,5,FALSE)</f>
        <v>1540</v>
      </c>
      <c r="L100" s="87" t="str">
        <f t="shared" si="2"/>
        <v>FHT32W1ﾀﾞｳﾝﾗｲﾄ</v>
      </c>
      <c r="M100" s="87">
        <f>VLOOKUP(L100,照明器具一覧!$B$4:$F$93,5,FALSE)</f>
        <v>35</v>
      </c>
      <c r="N100" s="91">
        <v>1</v>
      </c>
      <c r="O100" s="116">
        <f t="shared" si="3"/>
        <v>161.69999999999999</v>
      </c>
    </row>
    <row r="101" spans="1:15">
      <c r="A101" s="91" t="s">
        <v>567</v>
      </c>
      <c r="B101" s="92" t="s">
        <v>454</v>
      </c>
      <c r="C101" s="20" t="s">
        <v>89</v>
      </c>
      <c r="D101" s="28" t="s">
        <v>22</v>
      </c>
      <c r="E101" s="91" t="s">
        <v>428</v>
      </c>
      <c r="F101" s="21" t="s">
        <v>313</v>
      </c>
      <c r="G101" s="22" t="s">
        <v>205</v>
      </c>
      <c r="H101" s="18">
        <v>1</v>
      </c>
      <c r="I101" s="23" t="s">
        <v>219</v>
      </c>
      <c r="J101" s="8">
        <v>3</v>
      </c>
      <c r="K101" s="87">
        <f>VLOOKUP(E101,照明設備稼働時間!$A$4:$F$56,5,FALSE)</f>
        <v>1540</v>
      </c>
      <c r="L101" s="87" t="str">
        <f t="shared" si="2"/>
        <v>FDL13W1ﾀﾞｳﾝﾗｲﾄ</v>
      </c>
      <c r="M101" s="87">
        <f>VLOOKUP(L101,照明器具一覧!$B$4:$F$93,5,FALSE)</f>
        <v>17</v>
      </c>
      <c r="N101" s="91">
        <v>1</v>
      </c>
      <c r="O101" s="116">
        <f t="shared" si="3"/>
        <v>78.540000000000006</v>
      </c>
    </row>
    <row r="102" spans="1:15">
      <c r="A102" s="91" t="s">
        <v>568</v>
      </c>
      <c r="B102" s="92" t="s">
        <v>454</v>
      </c>
      <c r="C102" s="20" t="s">
        <v>90</v>
      </c>
      <c r="D102" s="28" t="s">
        <v>22</v>
      </c>
      <c r="E102" s="91" t="s">
        <v>428</v>
      </c>
      <c r="F102" s="21" t="s">
        <v>313</v>
      </c>
      <c r="G102" s="22" t="s">
        <v>37</v>
      </c>
      <c r="H102" s="18">
        <v>1</v>
      </c>
      <c r="I102" s="23" t="s">
        <v>224</v>
      </c>
      <c r="J102" s="8">
        <v>3</v>
      </c>
      <c r="K102" s="87">
        <f>VLOOKUP(E102,照明設備稼働時間!$A$4:$F$56,5,FALSE)</f>
        <v>1540</v>
      </c>
      <c r="L102" s="87" t="str">
        <f t="shared" si="2"/>
        <v>FHF32EXNH1トラフ</v>
      </c>
      <c r="M102" s="87">
        <f>VLOOKUP(L102,照明器具一覧!$B$4:$F$93,5,FALSE)</f>
        <v>48</v>
      </c>
      <c r="N102" s="91">
        <v>1</v>
      </c>
      <c r="O102" s="116">
        <f t="shared" si="3"/>
        <v>221.76</v>
      </c>
    </row>
    <row r="103" spans="1:15">
      <c r="A103" s="91" t="s">
        <v>569</v>
      </c>
      <c r="B103" s="92" t="s">
        <v>454</v>
      </c>
      <c r="C103" s="20" t="s">
        <v>87</v>
      </c>
      <c r="D103" s="28" t="s">
        <v>22</v>
      </c>
      <c r="E103" s="91" t="s">
        <v>428</v>
      </c>
      <c r="F103" s="21" t="s">
        <v>314</v>
      </c>
      <c r="G103" s="22" t="s">
        <v>203</v>
      </c>
      <c r="H103" s="18">
        <v>1</v>
      </c>
      <c r="I103" s="23" t="s">
        <v>219</v>
      </c>
      <c r="J103" s="8">
        <v>3</v>
      </c>
      <c r="K103" s="87">
        <f>VLOOKUP(E103,照明設備稼働時間!$A$4:$F$56,5,FALSE)</f>
        <v>1540</v>
      </c>
      <c r="L103" s="87" t="str">
        <f t="shared" si="2"/>
        <v>FHT32W1ﾀﾞｳﾝﾗｲﾄ</v>
      </c>
      <c r="M103" s="87">
        <f>VLOOKUP(L103,照明器具一覧!$B$4:$F$93,5,FALSE)</f>
        <v>35</v>
      </c>
      <c r="N103" s="91">
        <v>1</v>
      </c>
      <c r="O103" s="116">
        <f t="shared" si="3"/>
        <v>161.69999999999999</v>
      </c>
    </row>
    <row r="104" spans="1:15">
      <c r="A104" s="91" t="s">
        <v>570</v>
      </c>
      <c r="B104" s="92" t="s">
        <v>454</v>
      </c>
      <c r="C104" s="20" t="s">
        <v>89</v>
      </c>
      <c r="D104" s="28" t="s">
        <v>22</v>
      </c>
      <c r="E104" s="91" t="s">
        <v>428</v>
      </c>
      <c r="F104" s="21" t="s">
        <v>314</v>
      </c>
      <c r="G104" s="22" t="s">
        <v>205</v>
      </c>
      <c r="H104" s="18">
        <v>1</v>
      </c>
      <c r="I104" s="23" t="s">
        <v>219</v>
      </c>
      <c r="J104" s="8">
        <v>2</v>
      </c>
      <c r="K104" s="87">
        <f>VLOOKUP(E104,照明設備稼働時間!$A$4:$F$56,5,FALSE)</f>
        <v>1540</v>
      </c>
      <c r="L104" s="87" t="str">
        <f t="shared" si="2"/>
        <v>FDL13W1ﾀﾞｳﾝﾗｲﾄ</v>
      </c>
      <c r="M104" s="87">
        <f>VLOOKUP(L104,照明器具一覧!$B$4:$F$93,5,FALSE)</f>
        <v>17</v>
      </c>
      <c r="N104" s="91">
        <v>1</v>
      </c>
      <c r="O104" s="116">
        <f t="shared" si="3"/>
        <v>52.36</v>
      </c>
    </row>
    <row r="105" spans="1:15">
      <c r="A105" s="91" t="s">
        <v>571</v>
      </c>
      <c r="B105" s="92" t="s">
        <v>454</v>
      </c>
      <c r="C105" s="20" t="s">
        <v>90</v>
      </c>
      <c r="D105" s="28" t="s">
        <v>22</v>
      </c>
      <c r="E105" s="91" t="s">
        <v>428</v>
      </c>
      <c r="F105" s="21" t="s">
        <v>314</v>
      </c>
      <c r="G105" s="22" t="s">
        <v>37</v>
      </c>
      <c r="H105" s="18">
        <v>1</v>
      </c>
      <c r="I105" s="23" t="s">
        <v>224</v>
      </c>
      <c r="J105" s="8">
        <v>2</v>
      </c>
      <c r="K105" s="87">
        <f>VLOOKUP(E105,照明設備稼働時間!$A$4:$F$56,5,FALSE)</f>
        <v>1540</v>
      </c>
      <c r="L105" s="87" t="str">
        <f t="shared" si="2"/>
        <v>FHF32EXNH1トラフ</v>
      </c>
      <c r="M105" s="87">
        <f>VLOOKUP(L105,照明器具一覧!$B$4:$F$93,5,FALSE)</f>
        <v>48</v>
      </c>
      <c r="N105" s="91">
        <v>1</v>
      </c>
      <c r="O105" s="116">
        <f t="shared" si="3"/>
        <v>147.84</v>
      </c>
    </row>
    <row r="106" spans="1:15">
      <c r="A106" s="91" t="s">
        <v>572</v>
      </c>
      <c r="B106" s="92" t="s">
        <v>454</v>
      </c>
      <c r="C106" s="20" t="s">
        <v>96</v>
      </c>
      <c r="D106" s="28" t="s">
        <v>22</v>
      </c>
      <c r="E106" s="91" t="s">
        <v>428</v>
      </c>
      <c r="F106" s="21" t="s">
        <v>314</v>
      </c>
      <c r="G106" s="22" t="s">
        <v>74</v>
      </c>
      <c r="H106" s="18">
        <v>1</v>
      </c>
      <c r="I106" s="23" t="s">
        <v>35</v>
      </c>
      <c r="J106" s="8">
        <v>1</v>
      </c>
      <c r="K106" s="87">
        <f>VLOOKUP(E106,照明設備稼働時間!$A$4:$F$56,5,FALSE)</f>
        <v>1540</v>
      </c>
      <c r="L106" s="87" t="str">
        <f t="shared" si="2"/>
        <v>IL40W1ブラケット</v>
      </c>
      <c r="M106" s="87">
        <f>VLOOKUP(L106,照明器具一覧!$B$4:$F$93,5,FALSE)</f>
        <v>36</v>
      </c>
      <c r="N106" s="91">
        <v>1</v>
      </c>
      <c r="O106" s="116">
        <f t="shared" si="3"/>
        <v>55.44</v>
      </c>
    </row>
    <row r="107" spans="1:15">
      <c r="A107" s="91" t="s">
        <v>573</v>
      </c>
      <c r="B107" s="92" t="s">
        <v>454</v>
      </c>
      <c r="C107" s="20" t="s">
        <v>85</v>
      </c>
      <c r="D107" s="28" t="s">
        <v>22</v>
      </c>
      <c r="E107" s="91" t="s">
        <v>429</v>
      </c>
      <c r="F107" s="21" t="s">
        <v>175</v>
      </c>
      <c r="G107" s="22" t="s">
        <v>200</v>
      </c>
      <c r="H107" s="18">
        <v>1</v>
      </c>
      <c r="I107" s="23" t="s">
        <v>222</v>
      </c>
      <c r="J107" s="8">
        <v>1</v>
      </c>
      <c r="K107" s="87">
        <f>VLOOKUP(E107,照明設備稼働時間!$A$4:$F$56,5,FALSE)</f>
        <v>1540</v>
      </c>
      <c r="L107" s="87" t="str">
        <f t="shared" si="2"/>
        <v>FHF32EXN1埋込　下面開放</v>
      </c>
      <c r="M107" s="87">
        <f>VLOOKUP(L107,照明器具一覧!$B$4:$F$93,5,FALSE)</f>
        <v>48</v>
      </c>
      <c r="N107" s="91">
        <v>1</v>
      </c>
      <c r="O107" s="116">
        <f t="shared" si="3"/>
        <v>73.92</v>
      </c>
    </row>
    <row r="108" spans="1:15">
      <c r="A108" s="91" t="s">
        <v>574</v>
      </c>
      <c r="B108" s="92" t="s">
        <v>454</v>
      </c>
      <c r="C108" s="20" t="s">
        <v>96</v>
      </c>
      <c r="D108" s="28" t="s">
        <v>22</v>
      </c>
      <c r="E108" s="91" t="s">
        <v>429</v>
      </c>
      <c r="F108" s="21" t="s">
        <v>175</v>
      </c>
      <c r="G108" s="22" t="s">
        <v>74</v>
      </c>
      <c r="H108" s="18">
        <v>1</v>
      </c>
      <c r="I108" s="23" t="s">
        <v>35</v>
      </c>
      <c r="J108" s="8">
        <v>1</v>
      </c>
      <c r="K108" s="87">
        <f>VLOOKUP(E108,照明設備稼働時間!$A$4:$F$56,5,FALSE)</f>
        <v>1540</v>
      </c>
      <c r="L108" s="87" t="str">
        <f t="shared" si="2"/>
        <v>IL40W1ブラケット</v>
      </c>
      <c r="M108" s="87">
        <f>VLOOKUP(L108,照明器具一覧!$B$4:$F$93,5,FALSE)</f>
        <v>36</v>
      </c>
      <c r="N108" s="91">
        <v>1</v>
      </c>
      <c r="O108" s="116">
        <f t="shared" si="3"/>
        <v>55.44</v>
      </c>
    </row>
    <row r="109" spans="1:15">
      <c r="A109" s="91" t="s">
        <v>575</v>
      </c>
      <c r="B109" s="92" t="s">
        <v>454</v>
      </c>
      <c r="C109" s="20" t="s">
        <v>109</v>
      </c>
      <c r="D109" s="28" t="s">
        <v>22</v>
      </c>
      <c r="E109" s="91" t="s">
        <v>841</v>
      </c>
      <c r="F109" s="21" t="s">
        <v>176</v>
      </c>
      <c r="G109" s="22" t="s">
        <v>54</v>
      </c>
      <c r="H109" s="18">
        <v>1</v>
      </c>
      <c r="I109" s="23" t="s">
        <v>35</v>
      </c>
      <c r="J109" s="8">
        <v>9</v>
      </c>
      <c r="K109" s="87">
        <f>VLOOKUP(E109,照明設備稼働時間!$A$4:$F$56,5,FALSE)</f>
        <v>1095</v>
      </c>
      <c r="L109" s="87" t="str">
        <f t="shared" si="2"/>
        <v>FDL271ブラケット</v>
      </c>
      <c r="M109" s="87">
        <f>VLOOKUP(L109,照明器具一覧!$B$4:$F$93,5,FALSE)</f>
        <v>32</v>
      </c>
      <c r="N109" s="91">
        <v>1</v>
      </c>
      <c r="O109" s="116">
        <f t="shared" si="3"/>
        <v>315.36</v>
      </c>
    </row>
    <row r="110" spans="1:15">
      <c r="A110" s="91" t="s">
        <v>576</v>
      </c>
      <c r="B110" s="92" t="s">
        <v>454</v>
      </c>
      <c r="C110" s="20" t="s">
        <v>110</v>
      </c>
      <c r="D110" s="28" t="s">
        <v>22</v>
      </c>
      <c r="E110" s="91" t="s">
        <v>841</v>
      </c>
      <c r="F110" s="21" t="s">
        <v>176</v>
      </c>
      <c r="G110" s="22" t="s">
        <v>54</v>
      </c>
      <c r="H110" s="18">
        <v>1</v>
      </c>
      <c r="I110" s="23" t="s">
        <v>35</v>
      </c>
      <c r="J110" s="8">
        <v>10</v>
      </c>
      <c r="K110" s="87">
        <f>VLOOKUP(E110,照明設備稼働時間!$A$4:$F$56,5,FALSE)</f>
        <v>1095</v>
      </c>
      <c r="L110" s="87" t="str">
        <f t="shared" si="2"/>
        <v>FDL271ブラケット</v>
      </c>
      <c r="M110" s="87">
        <f>VLOOKUP(L110,照明器具一覧!$B$4:$F$93,5,FALSE)</f>
        <v>32</v>
      </c>
      <c r="N110" s="91">
        <v>1</v>
      </c>
      <c r="O110" s="116">
        <f t="shared" si="3"/>
        <v>350.4</v>
      </c>
    </row>
    <row r="111" spans="1:15">
      <c r="A111" s="91" t="s">
        <v>577</v>
      </c>
      <c r="B111" s="92" t="s">
        <v>454</v>
      </c>
      <c r="C111" s="20" t="s">
        <v>111</v>
      </c>
      <c r="D111" s="28" t="s">
        <v>22</v>
      </c>
      <c r="E111" s="91" t="s">
        <v>841</v>
      </c>
      <c r="F111" s="21" t="s">
        <v>176</v>
      </c>
      <c r="G111" s="22" t="s">
        <v>211</v>
      </c>
      <c r="H111" s="18">
        <v>1</v>
      </c>
      <c r="I111" s="23" t="s">
        <v>59</v>
      </c>
      <c r="J111" s="8">
        <v>8</v>
      </c>
      <c r="K111" s="87">
        <f>VLOOKUP(E111,照明設備稼働時間!$A$4:$F$56,5,FALSE)</f>
        <v>1095</v>
      </c>
      <c r="L111" s="87" t="str">
        <f t="shared" si="2"/>
        <v>CDM70W1投光器</v>
      </c>
      <c r="M111" s="87">
        <f>VLOOKUP(L111,照明器具一覧!$B$4:$F$93,5,FALSE)</f>
        <v>81</v>
      </c>
      <c r="N111" s="91">
        <v>1</v>
      </c>
      <c r="O111" s="116">
        <f t="shared" si="3"/>
        <v>709.56</v>
      </c>
    </row>
    <row r="112" spans="1:15">
      <c r="A112" s="91" t="s">
        <v>578</v>
      </c>
      <c r="B112" s="92" t="s">
        <v>454</v>
      </c>
      <c r="C112" s="20" t="s">
        <v>85</v>
      </c>
      <c r="D112" s="28" t="s">
        <v>22</v>
      </c>
      <c r="E112" s="91" t="s">
        <v>827</v>
      </c>
      <c r="F112" s="21" t="s">
        <v>177</v>
      </c>
      <c r="G112" s="22" t="s">
        <v>200</v>
      </c>
      <c r="H112" s="18">
        <v>1</v>
      </c>
      <c r="I112" s="23" t="s">
        <v>222</v>
      </c>
      <c r="J112" s="8">
        <v>12</v>
      </c>
      <c r="K112" s="87">
        <f>VLOOKUP(E112,照明設備稼働時間!$A$4:$F$56,5,FALSE)</f>
        <v>616</v>
      </c>
      <c r="L112" s="87" t="str">
        <f t="shared" si="2"/>
        <v>FHF32EXN1埋込　下面開放</v>
      </c>
      <c r="M112" s="87">
        <f>VLOOKUP(L112,照明器具一覧!$B$4:$F$93,5,FALSE)</f>
        <v>48</v>
      </c>
      <c r="N112" s="91">
        <v>1</v>
      </c>
      <c r="O112" s="116">
        <f t="shared" si="3"/>
        <v>354.81599999999997</v>
      </c>
    </row>
    <row r="113" spans="1:15">
      <c r="A113" s="91" t="s">
        <v>579</v>
      </c>
      <c r="B113" s="92" t="s">
        <v>454</v>
      </c>
      <c r="C113" s="20"/>
      <c r="D113" s="28" t="s">
        <v>22</v>
      </c>
      <c r="E113" s="91" t="s">
        <v>827</v>
      </c>
      <c r="F113" s="21" t="s">
        <v>177</v>
      </c>
      <c r="G113" s="22" t="s">
        <v>212</v>
      </c>
      <c r="H113" s="18">
        <v>1</v>
      </c>
      <c r="I113" s="23" t="s">
        <v>223</v>
      </c>
      <c r="J113" s="8">
        <v>1</v>
      </c>
      <c r="K113" s="87">
        <f>VLOOKUP(E113,照明設備稼働時間!$A$4:$F$56,5,FALSE)</f>
        <v>616</v>
      </c>
      <c r="L113" s="87" t="str">
        <f t="shared" si="2"/>
        <v>FL20W1棚下灯</v>
      </c>
      <c r="M113" s="87">
        <f>VLOOKUP(L113,照明器具一覧!$B$4:$F$93,5,FALSE)</f>
        <v>22.5</v>
      </c>
      <c r="N113" s="91">
        <v>1</v>
      </c>
      <c r="O113" s="116">
        <f t="shared" si="3"/>
        <v>13.86</v>
      </c>
    </row>
    <row r="114" spans="1:15">
      <c r="A114" s="91" t="s">
        <v>580</v>
      </c>
      <c r="B114" s="92" t="s">
        <v>454</v>
      </c>
      <c r="C114" s="20" t="s">
        <v>85</v>
      </c>
      <c r="D114" s="28" t="s">
        <v>22</v>
      </c>
      <c r="E114" s="91" t="s">
        <v>846</v>
      </c>
      <c r="F114" s="21" t="s">
        <v>178</v>
      </c>
      <c r="G114" s="22" t="s">
        <v>200</v>
      </c>
      <c r="H114" s="18">
        <v>1</v>
      </c>
      <c r="I114" s="23" t="s">
        <v>222</v>
      </c>
      <c r="J114" s="8">
        <v>14</v>
      </c>
      <c r="K114" s="87">
        <f>VLOOKUP(E114,照明設備稼働時間!$A$4:$F$56,5,FALSE)</f>
        <v>936</v>
      </c>
      <c r="L114" s="87" t="str">
        <f t="shared" si="2"/>
        <v>FHF32EXN1埋込　下面開放</v>
      </c>
      <c r="M114" s="87">
        <f>VLOOKUP(L114,照明器具一覧!$B$4:$F$93,5,FALSE)</f>
        <v>48</v>
      </c>
      <c r="N114" s="91">
        <v>1</v>
      </c>
      <c r="O114" s="116">
        <f t="shared" si="3"/>
        <v>628.99199999999996</v>
      </c>
    </row>
    <row r="115" spans="1:15">
      <c r="A115" s="91" t="s">
        <v>581</v>
      </c>
      <c r="B115" s="92" t="s">
        <v>454</v>
      </c>
      <c r="C115" s="20" t="s">
        <v>102</v>
      </c>
      <c r="D115" s="28" t="s">
        <v>22</v>
      </c>
      <c r="E115" s="91" t="s">
        <v>427</v>
      </c>
      <c r="F115" s="21" t="s">
        <v>179</v>
      </c>
      <c r="G115" s="22" t="s">
        <v>198</v>
      </c>
      <c r="H115" s="18">
        <v>1</v>
      </c>
      <c r="I115" s="23" t="s">
        <v>219</v>
      </c>
      <c r="J115" s="8">
        <v>1</v>
      </c>
      <c r="K115" s="87">
        <f>VLOOKUP(E115,照明設備稼働時間!$A$4:$F$56,5,FALSE)</f>
        <v>3696</v>
      </c>
      <c r="L115" s="87" t="str">
        <f t="shared" si="2"/>
        <v>FHT42W1ﾀﾞｳﾝﾗｲﾄ</v>
      </c>
      <c r="M115" s="87">
        <f>VLOOKUP(L115,照明器具一覧!$B$4:$F$93,5,FALSE)</f>
        <v>44</v>
      </c>
      <c r="N115" s="91">
        <v>1</v>
      </c>
      <c r="O115" s="116">
        <f t="shared" si="3"/>
        <v>162.624</v>
      </c>
    </row>
    <row r="116" spans="1:15">
      <c r="A116" s="91" t="s">
        <v>582</v>
      </c>
      <c r="B116" s="92" t="s">
        <v>454</v>
      </c>
      <c r="C116" s="20" t="s">
        <v>85</v>
      </c>
      <c r="D116" s="28" t="s">
        <v>22</v>
      </c>
      <c r="E116" s="91" t="s">
        <v>847</v>
      </c>
      <c r="F116" s="21" t="s">
        <v>180</v>
      </c>
      <c r="G116" s="22" t="s">
        <v>200</v>
      </c>
      <c r="H116" s="18">
        <v>1</v>
      </c>
      <c r="I116" s="23" t="s">
        <v>222</v>
      </c>
      <c r="J116" s="8">
        <v>21</v>
      </c>
      <c r="K116" s="87">
        <f>VLOOKUP(E116,照明設備稼働時間!$A$4:$F$56,5,FALSE)</f>
        <v>1638</v>
      </c>
      <c r="L116" s="87" t="str">
        <f t="shared" si="2"/>
        <v>FHF32EXN1埋込　下面開放</v>
      </c>
      <c r="M116" s="87">
        <f>VLOOKUP(L116,照明器具一覧!$B$4:$F$93,5,FALSE)</f>
        <v>48</v>
      </c>
      <c r="N116" s="91">
        <v>1</v>
      </c>
      <c r="O116" s="116">
        <f t="shared" si="3"/>
        <v>1651.104</v>
      </c>
    </row>
    <row r="117" spans="1:15">
      <c r="A117" s="91" t="s">
        <v>583</v>
      </c>
      <c r="B117" s="92" t="s">
        <v>454</v>
      </c>
      <c r="C117" s="20" t="s">
        <v>85</v>
      </c>
      <c r="D117" s="28" t="s">
        <v>22</v>
      </c>
      <c r="E117" s="91" t="s">
        <v>431</v>
      </c>
      <c r="F117" s="21" t="s">
        <v>181</v>
      </c>
      <c r="G117" s="22" t="s">
        <v>200</v>
      </c>
      <c r="H117" s="18">
        <v>1</v>
      </c>
      <c r="I117" s="23" t="s">
        <v>222</v>
      </c>
      <c r="J117" s="8">
        <v>4</v>
      </c>
      <c r="K117" s="87">
        <f>VLOOKUP(E117,照明設備稼働時間!$A$4:$F$56,5,FALSE)</f>
        <v>308</v>
      </c>
      <c r="L117" s="87" t="str">
        <f t="shared" si="2"/>
        <v>FHF32EXN1埋込　下面開放</v>
      </c>
      <c r="M117" s="87">
        <f>VLOOKUP(L117,照明器具一覧!$B$4:$F$93,5,FALSE)</f>
        <v>48</v>
      </c>
      <c r="N117" s="91">
        <v>1</v>
      </c>
      <c r="O117" s="116">
        <f t="shared" si="3"/>
        <v>59.136000000000003</v>
      </c>
    </row>
    <row r="118" spans="1:15">
      <c r="A118" s="91" t="s">
        <v>584</v>
      </c>
      <c r="B118" s="92" t="s">
        <v>454</v>
      </c>
      <c r="C118" s="20" t="s">
        <v>112</v>
      </c>
      <c r="D118" s="28" t="s">
        <v>22</v>
      </c>
      <c r="E118" s="91" t="s">
        <v>431</v>
      </c>
      <c r="F118" s="21" t="s">
        <v>181</v>
      </c>
      <c r="G118" s="22" t="s">
        <v>54</v>
      </c>
      <c r="H118" s="18">
        <v>1</v>
      </c>
      <c r="I118" s="23" t="s">
        <v>219</v>
      </c>
      <c r="J118" s="8">
        <v>1</v>
      </c>
      <c r="K118" s="87">
        <f>VLOOKUP(E118,照明設備稼働時間!$A$4:$F$56,5,FALSE)</f>
        <v>308</v>
      </c>
      <c r="L118" s="87" t="str">
        <f t="shared" si="2"/>
        <v>FDL271ﾀﾞｳﾝﾗｲﾄ</v>
      </c>
      <c r="M118" s="87">
        <f>VLOOKUP(L118,照明器具一覧!$B$4:$F$93,5,FALSE)</f>
        <v>32</v>
      </c>
      <c r="N118" s="91">
        <v>1</v>
      </c>
      <c r="O118" s="116">
        <f t="shared" si="3"/>
        <v>9.8559999999999999</v>
      </c>
    </row>
    <row r="119" spans="1:15">
      <c r="A119" s="91" t="s">
        <v>585</v>
      </c>
      <c r="B119" s="92" t="s">
        <v>454</v>
      </c>
      <c r="C119" s="20" t="s">
        <v>96</v>
      </c>
      <c r="D119" s="28" t="s">
        <v>22</v>
      </c>
      <c r="E119" s="91" t="s">
        <v>431</v>
      </c>
      <c r="F119" s="21" t="s">
        <v>181</v>
      </c>
      <c r="G119" s="22" t="s">
        <v>74</v>
      </c>
      <c r="H119" s="18">
        <v>1</v>
      </c>
      <c r="I119" s="23" t="s">
        <v>35</v>
      </c>
      <c r="J119" s="8">
        <v>1</v>
      </c>
      <c r="K119" s="87">
        <f>VLOOKUP(E119,照明設備稼働時間!$A$4:$F$56,5,FALSE)</f>
        <v>308</v>
      </c>
      <c r="L119" s="87" t="str">
        <f t="shared" si="2"/>
        <v>IL40W1ブラケット</v>
      </c>
      <c r="M119" s="87">
        <f>VLOOKUP(L119,照明器具一覧!$B$4:$F$93,5,FALSE)</f>
        <v>36</v>
      </c>
      <c r="N119" s="91">
        <v>1</v>
      </c>
      <c r="O119" s="116">
        <f t="shared" si="3"/>
        <v>11.087999999999999</v>
      </c>
    </row>
    <row r="120" spans="1:15">
      <c r="A120" s="91" t="s">
        <v>586</v>
      </c>
      <c r="B120" s="92" t="s">
        <v>454</v>
      </c>
      <c r="C120" s="20" t="s">
        <v>85</v>
      </c>
      <c r="D120" s="28" t="s">
        <v>22</v>
      </c>
      <c r="E120" s="91" t="s">
        <v>431</v>
      </c>
      <c r="F120" s="21" t="s">
        <v>182</v>
      </c>
      <c r="G120" s="22" t="s">
        <v>200</v>
      </c>
      <c r="H120" s="18">
        <v>1</v>
      </c>
      <c r="I120" s="23" t="s">
        <v>222</v>
      </c>
      <c r="J120" s="8">
        <v>1</v>
      </c>
      <c r="K120" s="87">
        <f>VLOOKUP(E120,照明設備稼働時間!$A$4:$F$56,5,FALSE)</f>
        <v>308</v>
      </c>
      <c r="L120" s="87" t="str">
        <f t="shared" si="2"/>
        <v>FHF32EXN1埋込　下面開放</v>
      </c>
      <c r="M120" s="87">
        <f>VLOOKUP(L120,照明器具一覧!$B$4:$F$93,5,FALSE)</f>
        <v>48</v>
      </c>
      <c r="N120" s="91">
        <v>1</v>
      </c>
      <c r="O120" s="116">
        <f t="shared" si="3"/>
        <v>14.784000000000001</v>
      </c>
    </row>
    <row r="121" spans="1:15">
      <c r="A121" s="91" t="s">
        <v>587</v>
      </c>
      <c r="B121" s="92" t="s">
        <v>454</v>
      </c>
      <c r="C121" s="20" t="s">
        <v>102</v>
      </c>
      <c r="D121" s="28" t="s">
        <v>22</v>
      </c>
      <c r="E121" s="91" t="s">
        <v>427</v>
      </c>
      <c r="F121" s="21" t="s">
        <v>183</v>
      </c>
      <c r="G121" s="22" t="s">
        <v>198</v>
      </c>
      <c r="H121" s="18">
        <v>1</v>
      </c>
      <c r="I121" s="23" t="s">
        <v>219</v>
      </c>
      <c r="J121" s="8">
        <v>4</v>
      </c>
      <c r="K121" s="87">
        <f>VLOOKUP(E121,照明設備稼働時間!$A$4:$F$56,5,FALSE)</f>
        <v>3696</v>
      </c>
      <c r="L121" s="87" t="str">
        <f t="shared" si="2"/>
        <v>FHT42W1ﾀﾞｳﾝﾗｲﾄ</v>
      </c>
      <c r="M121" s="87">
        <f>VLOOKUP(L121,照明器具一覧!$B$4:$F$93,5,FALSE)</f>
        <v>44</v>
      </c>
      <c r="N121" s="91">
        <v>1</v>
      </c>
      <c r="O121" s="116">
        <f t="shared" si="3"/>
        <v>650.49599999999998</v>
      </c>
    </row>
    <row r="122" spans="1:15">
      <c r="A122" s="91" t="s">
        <v>588</v>
      </c>
      <c r="B122" s="92" t="s">
        <v>454</v>
      </c>
      <c r="C122" s="20" t="s">
        <v>102</v>
      </c>
      <c r="D122" s="28" t="s">
        <v>22</v>
      </c>
      <c r="E122" s="91" t="s">
        <v>427</v>
      </c>
      <c r="F122" s="21" t="s">
        <v>184</v>
      </c>
      <c r="G122" s="22" t="s">
        <v>198</v>
      </c>
      <c r="H122" s="18">
        <v>1</v>
      </c>
      <c r="I122" s="23" t="s">
        <v>219</v>
      </c>
      <c r="J122" s="8">
        <v>4</v>
      </c>
      <c r="K122" s="87">
        <f>VLOOKUP(E122,照明設備稼働時間!$A$4:$F$56,5,FALSE)</f>
        <v>3696</v>
      </c>
      <c r="L122" s="87" t="str">
        <f t="shared" si="2"/>
        <v>FHT42W1ﾀﾞｳﾝﾗｲﾄ</v>
      </c>
      <c r="M122" s="87">
        <f>VLOOKUP(L122,照明器具一覧!$B$4:$F$93,5,FALSE)</f>
        <v>44</v>
      </c>
      <c r="N122" s="91">
        <v>1</v>
      </c>
      <c r="O122" s="116">
        <f t="shared" si="3"/>
        <v>650.49599999999998</v>
      </c>
    </row>
    <row r="123" spans="1:15">
      <c r="A123" s="91" t="s">
        <v>589</v>
      </c>
      <c r="B123" s="92" t="s">
        <v>454</v>
      </c>
      <c r="C123" s="20" t="s">
        <v>84</v>
      </c>
      <c r="D123" s="28" t="s">
        <v>22</v>
      </c>
      <c r="E123" s="91" t="s">
        <v>427</v>
      </c>
      <c r="F123" s="21" t="s">
        <v>315</v>
      </c>
      <c r="G123" s="22" t="s">
        <v>203</v>
      </c>
      <c r="H123" s="18">
        <v>1</v>
      </c>
      <c r="I123" s="23" t="s">
        <v>317</v>
      </c>
      <c r="J123" s="8">
        <v>3</v>
      </c>
      <c r="K123" s="87">
        <f>VLOOKUP(E123,照明設備稼働時間!$A$4:$F$56,5,FALSE)</f>
        <v>3696</v>
      </c>
      <c r="L123" s="87" t="str">
        <f t="shared" si="2"/>
        <v>FHT32W1ﾀﾞｳﾝﾗｲﾄ　WP</v>
      </c>
      <c r="M123" s="87">
        <f>VLOOKUP(L123,照明器具一覧!$B$4:$F$93,5,FALSE)</f>
        <v>35</v>
      </c>
      <c r="N123" s="91">
        <v>1</v>
      </c>
      <c r="O123" s="116">
        <f t="shared" si="3"/>
        <v>388.08</v>
      </c>
    </row>
    <row r="124" spans="1:15">
      <c r="A124" s="91" t="s">
        <v>590</v>
      </c>
      <c r="B124" s="92" t="s">
        <v>454</v>
      </c>
      <c r="C124" s="20" t="s">
        <v>102</v>
      </c>
      <c r="D124" s="28" t="s">
        <v>22</v>
      </c>
      <c r="E124" s="91" t="s">
        <v>427</v>
      </c>
      <c r="F124" s="21" t="s">
        <v>185</v>
      </c>
      <c r="G124" s="22" t="s">
        <v>198</v>
      </c>
      <c r="H124" s="18">
        <v>1</v>
      </c>
      <c r="I124" s="23" t="s">
        <v>219</v>
      </c>
      <c r="J124" s="8">
        <v>2</v>
      </c>
      <c r="K124" s="87">
        <f>VLOOKUP(E124,照明設備稼働時間!$A$4:$F$56,5,FALSE)</f>
        <v>3696</v>
      </c>
      <c r="L124" s="87" t="str">
        <f t="shared" si="2"/>
        <v>FHT42W1ﾀﾞｳﾝﾗｲﾄ</v>
      </c>
      <c r="M124" s="87">
        <f>VLOOKUP(L124,照明器具一覧!$B$4:$F$93,5,FALSE)</f>
        <v>44</v>
      </c>
      <c r="N124" s="91">
        <v>1</v>
      </c>
      <c r="O124" s="116">
        <f t="shared" si="3"/>
        <v>325.24799999999999</v>
      </c>
    </row>
    <row r="125" spans="1:15">
      <c r="A125" s="91" t="s">
        <v>591</v>
      </c>
      <c r="B125" s="92" t="s">
        <v>454</v>
      </c>
      <c r="C125" s="20" t="s">
        <v>84</v>
      </c>
      <c r="D125" s="28" t="s">
        <v>22</v>
      </c>
      <c r="E125" s="91" t="s">
        <v>427</v>
      </c>
      <c r="F125" s="21" t="s">
        <v>316</v>
      </c>
      <c r="G125" s="22" t="s">
        <v>203</v>
      </c>
      <c r="H125" s="18">
        <v>1</v>
      </c>
      <c r="I125" s="23" t="s">
        <v>317</v>
      </c>
      <c r="J125" s="8">
        <v>3</v>
      </c>
      <c r="K125" s="87">
        <f>VLOOKUP(E125,照明設備稼働時間!$A$4:$F$56,5,FALSE)</f>
        <v>3696</v>
      </c>
      <c r="L125" s="87" t="str">
        <f t="shared" si="2"/>
        <v>FHT32W1ﾀﾞｳﾝﾗｲﾄ　WP</v>
      </c>
      <c r="M125" s="87">
        <f>VLOOKUP(L125,照明器具一覧!$B$4:$F$93,5,FALSE)</f>
        <v>35</v>
      </c>
      <c r="N125" s="91">
        <v>1</v>
      </c>
      <c r="O125" s="116">
        <f t="shared" si="3"/>
        <v>388.08</v>
      </c>
    </row>
    <row r="126" spans="1:15">
      <c r="A126" s="91" t="s">
        <v>592</v>
      </c>
      <c r="B126" s="92" t="s">
        <v>454</v>
      </c>
      <c r="C126" s="20" t="s">
        <v>85</v>
      </c>
      <c r="D126" s="28" t="s">
        <v>22</v>
      </c>
      <c r="E126" s="91" t="s">
        <v>836</v>
      </c>
      <c r="F126" s="21" t="s">
        <v>186</v>
      </c>
      <c r="G126" s="22" t="s">
        <v>200</v>
      </c>
      <c r="H126" s="18">
        <v>1</v>
      </c>
      <c r="I126" s="23" t="s">
        <v>222</v>
      </c>
      <c r="J126" s="8">
        <v>1</v>
      </c>
      <c r="K126" s="87">
        <f>VLOOKUP(E126,照明設備稼働時間!$A$4:$F$56,5,FALSE)</f>
        <v>616</v>
      </c>
      <c r="L126" s="87" t="str">
        <f t="shared" si="2"/>
        <v>FHF32EXN1埋込　下面開放</v>
      </c>
      <c r="M126" s="87">
        <f>VLOOKUP(L126,照明器具一覧!$B$4:$F$93,5,FALSE)</f>
        <v>48</v>
      </c>
      <c r="N126" s="91">
        <v>1</v>
      </c>
      <c r="O126" s="116">
        <f t="shared" si="3"/>
        <v>29.568000000000001</v>
      </c>
    </row>
    <row r="127" spans="1:15">
      <c r="A127" s="91" t="s">
        <v>593</v>
      </c>
      <c r="B127" s="92" t="s">
        <v>454</v>
      </c>
      <c r="C127" s="20" t="s">
        <v>113</v>
      </c>
      <c r="D127" s="28" t="s">
        <v>22</v>
      </c>
      <c r="E127" s="91" t="s">
        <v>427</v>
      </c>
      <c r="F127" s="21" t="s">
        <v>187</v>
      </c>
      <c r="G127" s="22" t="s">
        <v>55</v>
      </c>
      <c r="H127" s="18">
        <v>1</v>
      </c>
      <c r="I127" s="23" t="s">
        <v>35</v>
      </c>
      <c r="J127" s="8">
        <v>2</v>
      </c>
      <c r="K127" s="87">
        <f>VLOOKUP(E127,照明設備稼働時間!$A$4:$F$56,5,FALSE)</f>
        <v>3696</v>
      </c>
      <c r="L127" s="87" t="str">
        <f t="shared" si="2"/>
        <v>FML18W1ブラケット</v>
      </c>
      <c r="M127" s="87">
        <f>VLOOKUP(L127,照明器具一覧!$B$4:$F$93,5,FALSE)</f>
        <v>22</v>
      </c>
      <c r="N127" s="91">
        <v>1</v>
      </c>
      <c r="O127" s="116">
        <f t="shared" si="3"/>
        <v>162.624</v>
      </c>
    </row>
    <row r="128" spans="1:15">
      <c r="A128" s="91" t="s">
        <v>594</v>
      </c>
      <c r="B128" s="92" t="s">
        <v>454</v>
      </c>
      <c r="C128" s="20" t="s">
        <v>102</v>
      </c>
      <c r="D128" s="28" t="s">
        <v>22</v>
      </c>
      <c r="E128" s="91" t="s">
        <v>427</v>
      </c>
      <c r="F128" s="21" t="s">
        <v>187</v>
      </c>
      <c r="G128" s="22" t="s">
        <v>198</v>
      </c>
      <c r="H128" s="18">
        <v>1</v>
      </c>
      <c r="I128" s="23" t="s">
        <v>219</v>
      </c>
      <c r="J128" s="8">
        <v>2</v>
      </c>
      <c r="K128" s="87">
        <f>VLOOKUP(E128,照明設備稼働時間!$A$4:$F$56,5,FALSE)</f>
        <v>3696</v>
      </c>
      <c r="L128" s="87" t="str">
        <f t="shared" si="2"/>
        <v>FHT42W1ﾀﾞｳﾝﾗｲﾄ</v>
      </c>
      <c r="M128" s="87">
        <f>VLOOKUP(L128,照明器具一覧!$B$4:$F$93,5,FALSE)</f>
        <v>44</v>
      </c>
      <c r="N128" s="91">
        <v>1</v>
      </c>
      <c r="O128" s="116">
        <f t="shared" si="3"/>
        <v>325.24799999999999</v>
      </c>
    </row>
    <row r="129" spans="1:15">
      <c r="A129" s="91" t="s">
        <v>595</v>
      </c>
      <c r="B129" s="92" t="s">
        <v>454</v>
      </c>
      <c r="C129" s="20" t="s">
        <v>86</v>
      </c>
      <c r="D129" s="28" t="s">
        <v>22</v>
      </c>
      <c r="E129" s="91" t="s">
        <v>820</v>
      </c>
      <c r="F129" s="21" t="s">
        <v>188</v>
      </c>
      <c r="G129" s="22" t="s">
        <v>37</v>
      </c>
      <c r="H129" s="18">
        <v>1</v>
      </c>
      <c r="I129" s="23" t="s">
        <v>36</v>
      </c>
      <c r="J129" s="8">
        <v>2</v>
      </c>
      <c r="K129" s="87">
        <f>VLOOKUP(E129,照明設備稼働時間!$A$4:$F$56,5,FALSE)</f>
        <v>2619</v>
      </c>
      <c r="L129" s="87" t="str">
        <f t="shared" si="2"/>
        <v>FHF32EXNH1Ｖ１</v>
      </c>
      <c r="M129" s="87">
        <f>VLOOKUP(L129,照明器具一覧!$B$4:$F$93,5,FALSE)</f>
        <v>48</v>
      </c>
      <c r="N129" s="91">
        <v>1</v>
      </c>
      <c r="O129" s="116">
        <f t="shared" si="3"/>
        <v>251.42400000000001</v>
      </c>
    </row>
    <row r="130" spans="1:15">
      <c r="A130" s="91" t="s">
        <v>596</v>
      </c>
      <c r="B130" s="92" t="s">
        <v>454</v>
      </c>
      <c r="C130" s="20" t="s">
        <v>102</v>
      </c>
      <c r="D130" s="28" t="s">
        <v>22</v>
      </c>
      <c r="E130" s="91" t="s">
        <v>820</v>
      </c>
      <c r="F130" s="21" t="s">
        <v>189</v>
      </c>
      <c r="G130" s="22" t="s">
        <v>198</v>
      </c>
      <c r="H130" s="18">
        <v>1</v>
      </c>
      <c r="I130" s="23" t="s">
        <v>219</v>
      </c>
      <c r="J130" s="8">
        <v>10</v>
      </c>
      <c r="K130" s="87">
        <f>VLOOKUP(E130,照明設備稼働時間!$A$4:$F$56,5,FALSE)</f>
        <v>2619</v>
      </c>
      <c r="L130" s="87" t="str">
        <f t="shared" si="2"/>
        <v>FHT42W1ﾀﾞｳﾝﾗｲﾄ</v>
      </c>
      <c r="M130" s="87">
        <f>VLOOKUP(L130,照明器具一覧!$B$4:$F$93,5,FALSE)</f>
        <v>44</v>
      </c>
      <c r="N130" s="91">
        <v>1</v>
      </c>
      <c r="O130" s="116">
        <f t="shared" si="3"/>
        <v>1152.3599999999999</v>
      </c>
    </row>
    <row r="131" spans="1:15">
      <c r="A131" s="91" t="s">
        <v>597</v>
      </c>
      <c r="B131" s="92" t="s">
        <v>454</v>
      </c>
      <c r="C131" s="20" t="s">
        <v>114</v>
      </c>
      <c r="D131" s="28" t="s">
        <v>22</v>
      </c>
      <c r="E131" s="91" t="s">
        <v>820</v>
      </c>
      <c r="F131" s="21" t="s">
        <v>189</v>
      </c>
      <c r="G131" s="22" t="s">
        <v>198</v>
      </c>
      <c r="H131" s="18">
        <v>1</v>
      </c>
      <c r="I131" s="23" t="s">
        <v>219</v>
      </c>
      <c r="J131" s="8">
        <v>5</v>
      </c>
      <c r="K131" s="87">
        <f>VLOOKUP(E131,照明設備稼働時間!$A$4:$F$56,5,FALSE)</f>
        <v>2619</v>
      </c>
      <c r="L131" s="87" t="str">
        <f t="shared" si="2"/>
        <v>FHT42W1ﾀﾞｳﾝﾗｲﾄ</v>
      </c>
      <c r="M131" s="87">
        <f>VLOOKUP(L131,照明器具一覧!$B$4:$F$93,5,FALSE)</f>
        <v>44</v>
      </c>
      <c r="N131" s="91">
        <v>1</v>
      </c>
      <c r="O131" s="116">
        <f t="shared" si="3"/>
        <v>576.17999999999995</v>
      </c>
    </row>
    <row r="132" spans="1:15">
      <c r="A132" s="91" t="s">
        <v>598</v>
      </c>
      <c r="B132" s="92" t="s">
        <v>454</v>
      </c>
      <c r="C132" s="20"/>
      <c r="D132" s="28" t="s">
        <v>22</v>
      </c>
      <c r="E132" s="91" t="s">
        <v>820</v>
      </c>
      <c r="F132" s="21" t="s">
        <v>189</v>
      </c>
      <c r="G132" s="22" t="s">
        <v>212</v>
      </c>
      <c r="H132" s="18">
        <v>1</v>
      </c>
      <c r="I132" s="23" t="s">
        <v>223</v>
      </c>
      <c r="J132" s="8">
        <v>1</v>
      </c>
      <c r="K132" s="87">
        <f>VLOOKUP(E132,照明設備稼働時間!$A$4:$F$56,5,FALSE)</f>
        <v>2619</v>
      </c>
      <c r="L132" s="87" t="str">
        <f t="shared" si="2"/>
        <v>FL20W1棚下灯</v>
      </c>
      <c r="M132" s="87">
        <f>VLOOKUP(L132,照明器具一覧!$B$4:$F$93,5,FALSE)</f>
        <v>22.5</v>
      </c>
      <c r="N132" s="91">
        <v>1</v>
      </c>
      <c r="O132" s="116">
        <f t="shared" si="3"/>
        <v>58.927500000000002</v>
      </c>
    </row>
    <row r="133" spans="1:15">
      <c r="A133" s="91" t="s">
        <v>599</v>
      </c>
      <c r="B133" s="92" t="s">
        <v>454</v>
      </c>
      <c r="C133" s="20" t="s">
        <v>115</v>
      </c>
      <c r="D133" s="28" t="s">
        <v>22</v>
      </c>
      <c r="E133" s="91" t="s">
        <v>427</v>
      </c>
      <c r="F133" s="21" t="s">
        <v>190</v>
      </c>
      <c r="G133" s="22" t="s">
        <v>37</v>
      </c>
      <c r="H133" s="18">
        <v>1</v>
      </c>
      <c r="I133" s="23" t="s">
        <v>228</v>
      </c>
      <c r="J133" s="8">
        <v>4</v>
      </c>
      <c r="K133" s="87">
        <f>VLOOKUP(E133,照明設備稼働時間!$A$4:$F$56,5,FALSE)</f>
        <v>3696</v>
      </c>
      <c r="L133" s="87" t="str">
        <f t="shared" ref="L133:L196" si="4">G133&amp;H133&amp;I133</f>
        <v>FHF32EXNH1スーパースリム</v>
      </c>
      <c r="M133" s="87">
        <f>VLOOKUP(L133,照明器具一覧!$B$4:$F$93,5,FALSE)</f>
        <v>48</v>
      </c>
      <c r="N133" s="91">
        <v>1</v>
      </c>
      <c r="O133" s="116">
        <f t="shared" ref="O133:O196" si="5">(J133*K133*M133*N133)/1000</f>
        <v>709.63199999999995</v>
      </c>
    </row>
    <row r="134" spans="1:15">
      <c r="A134" s="91" t="s">
        <v>600</v>
      </c>
      <c r="B134" s="92" t="s">
        <v>454</v>
      </c>
      <c r="C134" s="20" t="s">
        <v>102</v>
      </c>
      <c r="D134" s="28" t="s">
        <v>22</v>
      </c>
      <c r="E134" s="91" t="s">
        <v>427</v>
      </c>
      <c r="F134" s="21" t="s">
        <v>191</v>
      </c>
      <c r="G134" s="22" t="s">
        <v>198</v>
      </c>
      <c r="H134" s="18">
        <v>1</v>
      </c>
      <c r="I134" s="23" t="s">
        <v>219</v>
      </c>
      <c r="J134" s="8">
        <v>9</v>
      </c>
      <c r="K134" s="87">
        <f>VLOOKUP(E134,照明設備稼働時間!$A$4:$F$56,5,FALSE)</f>
        <v>3696</v>
      </c>
      <c r="L134" s="87" t="str">
        <f t="shared" si="4"/>
        <v>FHT42W1ﾀﾞｳﾝﾗｲﾄ</v>
      </c>
      <c r="M134" s="87">
        <f>VLOOKUP(L134,照明器具一覧!$B$4:$F$93,5,FALSE)</f>
        <v>44</v>
      </c>
      <c r="N134" s="91">
        <v>0.7</v>
      </c>
      <c r="O134" s="116">
        <f t="shared" si="5"/>
        <v>1024.5311999999999</v>
      </c>
    </row>
    <row r="135" spans="1:15">
      <c r="A135" s="91" t="s">
        <v>601</v>
      </c>
      <c r="B135" s="92" t="s">
        <v>454</v>
      </c>
      <c r="C135" s="20" t="s">
        <v>114</v>
      </c>
      <c r="D135" s="28" t="s">
        <v>22</v>
      </c>
      <c r="E135" s="91" t="s">
        <v>427</v>
      </c>
      <c r="F135" s="21" t="s">
        <v>191</v>
      </c>
      <c r="G135" s="22" t="s">
        <v>198</v>
      </c>
      <c r="H135" s="18">
        <v>1</v>
      </c>
      <c r="I135" s="23" t="s">
        <v>219</v>
      </c>
      <c r="J135" s="8">
        <v>5</v>
      </c>
      <c r="K135" s="87">
        <f>VLOOKUP(E135,照明設備稼働時間!$A$4:$F$56,5,FALSE)</f>
        <v>3696</v>
      </c>
      <c r="L135" s="87" t="str">
        <f t="shared" si="4"/>
        <v>FHT42W1ﾀﾞｳﾝﾗｲﾄ</v>
      </c>
      <c r="M135" s="87">
        <f>VLOOKUP(L135,照明器具一覧!$B$4:$F$93,5,FALSE)</f>
        <v>44</v>
      </c>
      <c r="N135" s="91">
        <v>0.7</v>
      </c>
      <c r="O135" s="116">
        <f t="shared" si="5"/>
        <v>569.18399999999997</v>
      </c>
    </row>
    <row r="136" spans="1:15">
      <c r="A136" s="91" t="s">
        <v>602</v>
      </c>
      <c r="B136" s="92" t="s">
        <v>454</v>
      </c>
      <c r="C136" s="20"/>
      <c r="D136" s="28" t="s">
        <v>22</v>
      </c>
      <c r="E136" s="91" t="s">
        <v>427</v>
      </c>
      <c r="F136" s="21" t="s">
        <v>191</v>
      </c>
      <c r="G136" s="22" t="s">
        <v>213</v>
      </c>
      <c r="H136" s="18">
        <v>1</v>
      </c>
      <c r="I136" s="23" t="s">
        <v>226</v>
      </c>
      <c r="J136" s="8">
        <v>9</v>
      </c>
      <c r="K136" s="87">
        <f>VLOOKUP(E136,照明設備稼働時間!$A$4:$F$56,5,FALSE)</f>
        <v>3696</v>
      </c>
      <c r="L136" s="87" t="str">
        <f t="shared" si="4"/>
        <v>ハロゲン150W1ｽﾎﾟｯﾄﾗｲﾄ ﾗｲﾃｨﾝｸﾞﾚｰﾙ</v>
      </c>
      <c r="M136" s="87">
        <f>VLOOKUP(L136,照明器具一覧!$B$4:$F$93,5,FALSE)</f>
        <v>150</v>
      </c>
      <c r="N136" s="91">
        <v>0.7</v>
      </c>
      <c r="O136" s="116">
        <f t="shared" si="5"/>
        <v>3492.72</v>
      </c>
    </row>
    <row r="137" spans="1:15">
      <c r="A137" s="91" t="s">
        <v>603</v>
      </c>
      <c r="B137" s="92" t="s">
        <v>454</v>
      </c>
      <c r="C137" s="20" t="s">
        <v>114</v>
      </c>
      <c r="D137" s="28" t="s">
        <v>22</v>
      </c>
      <c r="E137" s="91" t="s">
        <v>427</v>
      </c>
      <c r="F137" s="21" t="s">
        <v>318</v>
      </c>
      <c r="G137" s="22" t="s">
        <v>198</v>
      </c>
      <c r="H137" s="18">
        <v>1</v>
      </c>
      <c r="I137" s="23" t="s">
        <v>219</v>
      </c>
      <c r="J137" s="8">
        <v>2</v>
      </c>
      <c r="K137" s="87">
        <f>VLOOKUP(E137,照明設備稼働時間!$A$4:$F$56,5,FALSE)</f>
        <v>3696</v>
      </c>
      <c r="L137" s="87" t="str">
        <f t="shared" si="4"/>
        <v>FHT42W1ﾀﾞｳﾝﾗｲﾄ</v>
      </c>
      <c r="M137" s="87">
        <f>VLOOKUP(L137,照明器具一覧!$B$4:$F$93,5,FALSE)</f>
        <v>44</v>
      </c>
      <c r="N137" s="91">
        <v>1</v>
      </c>
      <c r="O137" s="116">
        <f t="shared" si="5"/>
        <v>325.24799999999999</v>
      </c>
    </row>
    <row r="138" spans="1:15">
      <c r="A138" s="91" t="s">
        <v>604</v>
      </c>
      <c r="B138" s="92" t="s">
        <v>454</v>
      </c>
      <c r="C138" s="20" t="s">
        <v>102</v>
      </c>
      <c r="D138" s="28" t="s">
        <v>22</v>
      </c>
      <c r="E138" s="91" t="s">
        <v>848</v>
      </c>
      <c r="F138" s="21" t="s">
        <v>192</v>
      </c>
      <c r="G138" s="22" t="s">
        <v>198</v>
      </c>
      <c r="H138" s="18">
        <v>1</v>
      </c>
      <c r="I138" s="23" t="s">
        <v>219</v>
      </c>
      <c r="J138" s="8">
        <v>11</v>
      </c>
      <c r="K138" s="87">
        <f>VLOOKUP(E138,照明設備稼働時間!$A$4:$F$56,5,FALSE)</f>
        <v>429</v>
      </c>
      <c r="L138" s="87" t="str">
        <f t="shared" si="4"/>
        <v>FHT42W1ﾀﾞｳﾝﾗｲﾄ</v>
      </c>
      <c r="M138" s="87">
        <f>VLOOKUP(L138,照明器具一覧!$B$4:$F$93,5,FALSE)</f>
        <v>44</v>
      </c>
      <c r="N138" s="91">
        <v>1</v>
      </c>
      <c r="O138" s="116">
        <f t="shared" si="5"/>
        <v>207.636</v>
      </c>
    </row>
    <row r="139" spans="1:15">
      <c r="A139" s="91" t="s">
        <v>605</v>
      </c>
      <c r="B139" s="92" t="s">
        <v>454</v>
      </c>
      <c r="C139" s="20" t="s">
        <v>87</v>
      </c>
      <c r="D139" s="28" t="s">
        <v>22</v>
      </c>
      <c r="E139" s="91" t="s">
        <v>848</v>
      </c>
      <c r="F139" s="21" t="s">
        <v>193</v>
      </c>
      <c r="G139" s="22" t="s">
        <v>203</v>
      </c>
      <c r="H139" s="18">
        <v>1</v>
      </c>
      <c r="I139" s="23" t="s">
        <v>219</v>
      </c>
      <c r="J139" s="8">
        <v>1</v>
      </c>
      <c r="K139" s="87">
        <f>VLOOKUP(E139,照明設備稼働時間!$A$4:$F$56,5,FALSE)</f>
        <v>429</v>
      </c>
      <c r="L139" s="87" t="str">
        <f t="shared" si="4"/>
        <v>FHT32W1ﾀﾞｳﾝﾗｲﾄ</v>
      </c>
      <c r="M139" s="87">
        <f>VLOOKUP(L139,照明器具一覧!$B$4:$F$93,5,FALSE)</f>
        <v>35</v>
      </c>
      <c r="N139" s="91">
        <v>1</v>
      </c>
      <c r="O139" s="116">
        <f t="shared" si="5"/>
        <v>15.015000000000001</v>
      </c>
    </row>
    <row r="140" spans="1:15">
      <c r="A140" s="91" t="s">
        <v>606</v>
      </c>
      <c r="B140" s="92" t="s">
        <v>454</v>
      </c>
      <c r="C140" s="20" t="s">
        <v>87</v>
      </c>
      <c r="D140" s="28" t="s">
        <v>22</v>
      </c>
      <c r="E140" s="91" t="s">
        <v>848</v>
      </c>
      <c r="F140" s="21" t="s">
        <v>194</v>
      </c>
      <c r="G140" s="22" t="s">
        <v>203</v>
      </c>
      <c r="H140" s="18">
        <v>1</v>
      </c>
      <c r="I140" s="23" t="s">
        <v>219</v>
      </c>
      <c r="J140" s="8">
        <v>1</v>
      </c>
      <c r="K140" s="87">
        <f>VLOOKUP(E140,照明設備稼働時間!$A$4:$F$56,5,FALSE)</f>
        <v>429</v>
      </c>
      <c r="L140" s="87" t="str">
        <f t="shared" si="4"/>
        <v>FHT32W1ﾀﾞｳﾝﾗｲﾄ</v>
      </c>
      <c r="M140" s="87">
        <f>VLOOKUP(L140,照明器具一覧!$B$4:$F$93,5,FALSE)</f>
        <v>35</v>
      </c>
      <c r="N140" s="91">
        <v>1</v>
      </c>
      <c r="O140" s="116">
        <f t="shared" si="5"/>
        <v>15.015000000000001</v>
      </c>
    </row>
    <row r="141" spans="1:15">
      <c r="A141" s="91" t="s">
        <v>607</v>
      </c>
      <c r="B141" s="92" t="s">
        <v>454</v>
      </c>
      <c r="C141" s="20" t="s">
        <v>117</v>
      </c>
      <c r="D141" s="28" t="s">
        <v>22</v>
      </c>
      <c r="E141" s="91" t="s">
        <v>848</v>
      </c>
      <c r="F141" s="21" t="s">
        <v>195</v>
      </c>
      <c r="G141" s="22" t="s">
        <v>37</v>
      </c>
      <c r="H141" s="18">
        <v>2</v>
      </c>
      <c r="I141" s="23" t="s">
        <v>220</v>
      </c>
      <c r="J141" s="8">
        <v>5</v>
      </c>
      <c r="K141" s="87">
        <f>VLOOKUP(E141,照明設備稼働時間!$A$4:$F$56,5,FALSE)</f>
        <v>429</v>
      </c>
      <c r="L141" s="87" t="str">
        <f t="shared" si="4"/>
        <v>FHF32EXNH2埋込　バッフル</v>
      </c>
      <c r="M141" s="87">
        <f>VLOOKUP(L141,照明器具一覧!$B$4:$F$93,5,FALSE)</f>
        <v>91</v>
      </c>
      <c r="N141" s="91">
        <v>1</v>
      </c>
      <c r="O141" s="116">
        <f t="shared" si="5"/>
        <v>195.19499999999999</v>
      </c>
    </row>
    <row r="142" spans="1:15">
      <c r="A142" s="91" t="s">
        <v>608</v>
      </c>
      <c r="B142" s="92" t="s">
        <v>454</v>
      </c>
      <c r="C142" s="20" t="s">
        <v>118</v>
      </c>
      <c r="D142" s="28" t="s">
        <v>22</v>
      </c>
      <c r="E142" s="91" t="s">
        <v>848</v>
      </c>
      <c r="F142" s="21" t="s">
        <v>195</v>
      </c>
      <c r="G142" s="22" t="s">
        <v>214</v>
      </c>
      <c r="H142" s="18">
        <v>1</v>
      </c>
      <c r="I142" s="23" t="s">
        <v>219</v>
      </c>
      <c r="J142" s="8">
        <v>3</v>
      </c>
      <c r="K142" s="87">
        <f>VLOOKUP(E142,照明設備稼働時間!$A$4:$F$56,5,FALSE)</f>
        <v>429</v>
      </c>
      <c r="L142" s="87" t="str">
        <f t="shared" si="4"/>
        <v>KR1001ﾀﾞｳﾝﾗｲﾄ</v>
      </c>
      <c r="M142" s="87">
        <f>VLOOKUP(L142,照明器具一覧!$B$4:$F$93,5,FALSE)</f>
        <v>90</v>
      </c>
      <c r="N142" s="91">
        <v>1</v>
      </c>
      <c r="O142" s="116">
        <f t="shared" si="5"/>
        <v>115.83</v>
      </c>
    </row>
    <row r="143" spans="1:15">
      <c r="A143" s="91" t="s">
        <v>609</v>
      </c>
      <c r="B143" s="92" t="s">
        <v>454</v>
      </c>
      <c r="C143" s="20" t="s">
        <v>343</v>
      </c>
      <c r="D143" s="28" t="s">
        <v>22</v>
      </c>
      <c r="E143" s="91" t="s">
        <v>848</v>
      </c>
      <c r="F143" s="21" t="s">
        <v>196</v>
      </c>
      <c r="G143" s="22" t="s">
        <v>215</v>
      </c>
      <c r="H143" s="18">
        <v>1</v>
      </c>
      <c r="I143" s="23" t="s">
        <v>344</v>
      </c>
      <c r="J143" s="8">
        <v>2</v>
      </c>
      <c r="K143" s="87">
        <f>VLOOKUP(E143,照明設備稼働時間!$A$4:$F$56,5,FALSE)</f>
        <v>429</v>
      </c>
      <c r="L143" s="87" t="str">
        <f t="shared" si="4"/>
        <v>EFD151足元灯</v>
      </c>
      <c r="M143" s="87">
        <f>VLOOKUP(L143,照明器具一覧!$B$4:$F$93,5,FALSE)</f>
        <v>12</v>
      </c>
      <c r="N143" s="91">
        <v>1</v>
      </c>
      <c r="O143" s="116">
        <f t="shared" si="5"/>
        <v>10.295999999999999</v>
      </c>
    </row>
    <row r="144" spans="1:15">
      <c r="A144" s="91" t="s">
        <v>610</v>
      </c>
      <c r="B144" s="92" t="s">
        <v>454</v>
      </c>
      <c r="C144" s="20" t="s">
        <v>346</v>
      </c>
      <c r="D144" s="28" t="s">
        <v>22</v>
      </c>
      <c r="E144" s="91" t="s">
        <v>848</v>
      </c>
      <c r="F144" s="21" t="s">
        <v>196</v>
      </c>
      <c r="G144" s="22" t="s">
        <v>216</v>
      </c>
      <c r="H144" s="18">
        <v>1</v>
      </c>
      <c r="I144" s="23" t="s">
        <v>345</v>
      </c>
      <c r="J144" s="8">
        <v>10</v>
      </c>
      <c r="K144" s="87">
        <f>VLOOKUP(E144,照明設備稼働時間!$A$4:$F$56,5,FALSE)</f>
        <v>429</v>
      </c>
      <c r="L144" s="87" t="str">
        <f t="shared" si="4"/>
        <v>KOMARU101足元灯　電源別置</v>
      </c>
      <c r="M144" s="87">
        <f>VLOOKUP(L144,照明器具一覧!$B$4:$F$93,5,FALSE)</f>
        <v>5</v>
      </c>
      <c r="N144" s="91">
        <v>1</v>
      </c>
      <c r="O144" s="116">
        <f t="shared" si="5"/>
        <v>21.45</v>
      </c>
    </row>
    <row r="145" spans="1:15">
      <c r="A145" s="91" t="s">
        <v>611</v>
      </c>
      <c r="B145" s="92" t="s">
        <v>454</v>
      </c>
      <c r="C145" s="20" t="s">
        <v>348</v>
      </c>
      <c r="D145" s="28" t="s">
        <v>22</v>
      </c>
      <c r="E145" s="91" t="s">
        <v>13</v>
      </c>
      <c r="F145" s="21" t="s">
        <v>347</v>
      </c>
      <c r="G145" s="22" t="s">
        <v>204</v>
      </c>
      <c r="H145" s="18">
        <v>2</v>
      </c>
      <c r="I145" s="23" t="s">
        <v>349</v>
      </c>
      <c r="J145" s="8">
        <v>1</v>
      </c>
      <c r="K145" s="87">
        <f>VLOOKUP(E145,照明設備稼働時間!$A$4:$F$56,5,FALSE)</f>
        <v>8760</v>
      </c>
      <c r="L145" s="87" t="str">
        <f t="shared" si="4"/>
        <v>CF210T4ENL2通路誘導灯</v>
      </c>
      <c r="M145" s="87">
        <f>VLOOKUP(L145,照明器具一覧!$B$4:$F$93,5,FALSE)</f>
        <v>9</v>
      </c>
      <c r="N145" s="91">
        <v>1</v>
      </c>
      <c r="O145" s="116">
        <f t="shared" si="5"/>
        <v>78.84</v>
      </c>
    </row>
    <row r="146" spans="1:15">
      <c r="A146" s="91" t="s">
        <v>612</v>
      </c>
      <c r="B146" s="92" t="s">
        <v>454</v>
      </c>
      <c r="C146" s="20" t="s">
        <v>83</v>
      </c>
      <c r="D146" s="28" t="s">
        <v>22</v>
      </c>
      <c r="E146" s="91" t="s">
        <v>13</v>
      </c>
      <c r="F146" s="21" t="s">
        <v>134</v>
      </c>
      <c r="G146" s="22" t="s">
        <v>202</v>
      </c>
      <c r="H146" s="18">
        <v>2</v>
      </c>
      <c r="I146" s="23" t="s">
        <v>350</v>
      </c>
      <c r="J146" s="8">
        <v>1</v>
      </c>
      <c r="K146" s="87">
        <f>VLOOKUP(E146,照明設備稼働時間!$A$4:$F$56,5,FALSE)</f>
        <v>8760</v>
      </c>
      <c r="L146" s="87" t="str">
        <f t="shared" si="4"/>
        <v>CF135T4ENL2通路誘導灯</v>
      </c>
      <c r="M146" s="87">
        <f>VLOOKUP(L146,照明器具一覧!$B$4:$F$93,5,FALSE)</f>
        <v>7.5</v>
      </c>
      <c r="N146" s="91">
        <v>1</v>
      </c>
      <c r="O146" s="116">
        <f t="shared" si="5"/>
        <v>65.7</v>
      </c>
    </row>
    <row r="147" spans="1:15">
      <c r="A147" s="91" t="s">
        <v>613</v>
      </c>
      <c r="B147" s="92" t="s">
        <v>454</v>
      </c>
      <c r="C147" s="20" t="s">
        <v>88</v>
      </c>
      <c r="D147" s="28" t="s">
        <v>22</v>
      </c>
      <c r="E147" s="91" t="s">
        <v>13</v>
      </c>
      <c r="F147" s="21" t="s">
        <v>141</v>
      </c>
      <c r="G147" s="22" t="s">
        <v>204</v>
      </c>
      <c r="H147" s="18">
        <v>1</v>
      </c>
      <c r="I147" s="23" t="s">
        <v>351</v>
      </c>
      <c r="J147" s="8">
        <v>1</v>
      </c>
      <c r="K147" s="87">
        <f>VLOOKUP(E147,照明設備稼働時間!$A$4:$F$56,5,FALSE)</f>
        <v>8760</v>
      </c>
      <c r="L147" s="87" t="str">
        <f t="shared" si="4"/>
        <v>CF210T4ENL1避難口誘導灯</v>
      </c>
      <c r="M147" s="87">
        <f>VLOOKUP(L147,照明器具一覧!$B$4:$F$93,5,FALSE)</f>
        <v>5.3</v>
      </c>
      <c r="N147" s="91">
        <v>1</v>
      </c>
      <c r="O147" s="116">
        <f t="shared" si="5"/>
        <v>46.427999999999997</v>
      </c>
    </row>
    <row r="148" spans="1:15">
      <c r="A148" s="91" t="s">
        <v>614</v>
      </c>
      <c r="B148" s="92" t="s">
        <v>454</v>
      </c>
      <c r="C148" s="20" t="s">
        <v>83</v>
      </c>
      <c r="D148" s="28" t="s">
        <v>22</v>
      </c>
      <c r="E148" s="91" t="s">
        <v>13</v>
      </c>
      <c r="F148" s="21" t="s">
        <v>151</v>
      </c>
      <c r="G148" s="22" t="s">
        <v>202</v>
      </c>
      <c r="H148" s="18">
        <v>2</v>
      </c>
      <c r="I148" s="23" t="s">
        <v>350</v>
      </c>
      <c r="J148" s="8">
        <v>2</v>
      </c>
      <c r="K148" s="87">
        <f>VLOOKUP(E148,照明設備稼働時間!$A$4:$F$56,5,FALSE)</f>
        <v>8760</v>
      </c>
      <c r="L148" s="87" t="str">
        <f t="shared" si="4"/>
        <v>CF135T4ENL2通路誘導灯</v>
      </c>
      <c r="M148" s="87">
        <f>VLOOKUP(L148,照明器具一覧!$B$4:$F$93,5,FALSE)</f>
        <v>7.5</v>
      </c>
      <c r="N148" s="91">
        <v>1</v>
      </c>
      <c r="O148" s="116">
        <f t="shared" si="5"/>
        <v>131.4</v>
      </c>
    </row>
    <row r="149" spans="1:15">
      <c r="A149" s="91" t="s">
        <v>615</v>
      </c>
      <c r="B149" s="92" t="s">
        <v>454</v>
      </c>
      <c r="C149" s="20" t="s">
        <v>94</v>
      </c>
      <c r="D149" s="28" t="s">
        <v>22</v>
      </c>
      <c r="E149" s="91" t="s">
        <v>13</v>
      </c>
      <c r="F149" s="21" t="s">
        <v>151</v>
      </c>
      <c r="G149" s="22" t="s">
        <v>204</v>
      </c>
      <c r="H149" s="18">
        <v>1</v>
      </c>
      <c r="I149" s="23" t="s">
        <v>352</v>
      </c>
      <c r="J149" s="8">
        <v>1</v>
      </c>
      <c r="K149" s="87">
        <f>VLOOKUP(E149,照明設備稼働時間!$A$4:$F$56,5,FALSE)</f>
        <v>8760</v>
      </c>
      <c r="L149" s="87" t="str">
        <f t="shared" si="4"/>
        <v>CF210T4ENL1避難口誘導灯</v>
      </c>
      <c r="M149" s="87">
        <f>VLOOKUP(L149,照明器具一覧!$B$4:$F$93,5,FALSE)</f>
        <v>5.3</v>
      </c>
      <c r="N149" s="91">
        <v>1</v>
      </c>
      <c r="O149" s="116">
        <f t="shared" si="5"/>
        <v>46.427999999999997</v>
      </c>
    </row>
    <row r="150" spans="1:15">
      <c r="A150" s="91" t="s">
        <v>616</v>
      </c>
      <c r="B150" s="92" t="s">
        <v>454</v>
      </c>
      <c r="C150" s="20" t="s">
        <v>95</v>
      </c>
      <c r="D150" s="28" t="s">
        <v>22</v>
      </c>
      <c r="E150" s="91" t="s">
        <v>13</v>
      </c>
      <c r="F150" s="21" t="s">
        <v>151</v>
      </c>
      <c r="G150" s="22" t="s">
        <v>204</v>
      </c>
      <c r="H150" s="18">
        <v>1</v>
      </c>
      <c r="I150" s="23" t="s">
        <v>352</v>
      </c>
      <c r="J150" s="8">
        <v>1</v>
      </c>
      <c r="K150" s="87">
        <f>VLOOKUP(E150,照明設備稼働時間!$A$4:$F$56,5,FALSE)</f>
        <v>8760</v>
      </c>
      <c r="L150" s="87" t="str">
        <f t="shared" si="4"/>
        <v>CF210T4ENL1避難口誘導灯</v>
      </c>
      <c r="M150" s="87">
        <f>VLOOKUP(L150,照明器具一覧!$B$4:$F$93,5,FALSE)</f>
        <v>5.3</v>
      </c>
      <c r="N150" s="91">
        <v>1</v>
      </c>
      <c r="O150" s="116">
        <f t="shared" si="5"/>
        <v>46.427999999999997</v>
      </c>
    </row>
    <row r="151" spans="1:15">
      <c r="A151" s="91" t="s">
        <v>617</v>
      </c>
      <c r="B151" s="92" t="s">
        <v>454</v>
      </c>
      <c r="C151" s="20" t="s">
        <v>100</v>
      </c>
      <c r="D151" s="28" t="s">
        <v>22</v>
      </c>
      <c r="E151" s="91" t="s">
        <v>13</v>
      </c>
      <c r="F151" s="21" t="s">
        <v>154</v>
      </c>
      <c r="G151" s="22" t="s">
        <v>202</v>
      </c>
      <c r="H151" s="18">
        <v>2</v>
      </c>
      <c r="I151" s="23" t="s">
        <v>353</v>
      </c>
      <c r="J151" s="8">
        <v>3</v>
      </c>
      <c r="K151" s="87">
        <f>VLOOKUP(E151,照明設備稼働時間!$A$4:$F$56,5,FALSE)</f>
        <v>8760</v>
      </c>
      <c r="L151" s="87" t="str">
        <f t="shared" si="4"/>
        <v>CF135T4ENL2通路誘導灯(床埋込)</v>
      </c>
      <c r="M151" s="87">
        <f>VLOOKUP(L151,照明器具一覧!$B$4:$F$93,5,FALSE)</f>
        <v>7.7</v>
      </c>
      <c r="N151" s="91">
        <v>1</v>
      </c>
      <c r="O151" s="116">
        <f t="shared" si="5"/>
        <v>202.35599999999999</v>
      </c>
    </row>
    <row r="152" spans="1:15">
      <c r="A152" s="91" t="s">
        <v>618</v>
      </c>
      <c r="B152" s="92" t="s">
        <v>454</v>
      </c>
      <c r="C152" s="20" t="s">
        <v>92</v>
      </c>
      <c r="D152" s="28" t="s">
        <v>22</v>
      </c>
      <c r="E152" s="91" t="s">
        <v>13</v>
      </c>
      <c r="F152" s="21" t="s">
        <v>146</v>
      </c>
      <c r="G152" s="22" t="s">
        <v>204</v>
      </c>
      <c r="H152" s="18">
        <v>2</v>
      </c>
      <c r="I152" s="23" t="s">
        <v>350</v>
      </c>
      <c r="J152" s="8">
        <v>1</v>
      </c>
      <c r="K152" s="87">
        <f>VLOOKUP(E152,照明設備稼働時間!$A$4:$F$56,5,FALSE)</f>
        <v>8760</v>
      </c>
      <c r="L152" s="87" t="str">
        <f t="shared" si="4"/>
        <v>CF210T4ENL2通路誘導灯</v>
      </c>
      <c r="M152" s="87">
        <f>VLOOKUP(L152,照明器具一覧!$B$4:$F$93,5,FALSE)</f>
        <v>9</v>
      </c>
      <c r="N152" s="91">
        <v>1</v>
      </c>
      <c r="O152" s="116">
        <f t="shared" si="5"/>
        <v>78.84</v>
      </c>
    </row>
    <row r="153" spans="1:15">
      <c r="A153" s="91" t="s">
        <v>619</v>
      </c>
      <c r="B153" s="92" t="s">
        <v>454</v>
      </c>
      <c r="C153" s="20" t="s">
        <v>92</v>
      </c>
      <c r="D153" s="28" t="s">
        <v>22</v>
      </c>
      <c r="E153" s="91" t="s">
        <v>13</v>
      </c>
      <c r="F153" s="21" t="s">
        <v>155</v>
      </c>
      <c r="G153" s="22" t="s">
        <v>204</v>
      </c>
      <c r="H153" s="18">
        <v>2</v>
      </c>
      <c r="I153" s="23" t="s">
        <v>350</v>
      </c>
      <c r="J153" s="8">
        <v>2</v>
      </c>
      <c r="K153" s="87">
        <f>VLOOKUP(E153,照明設備稼働時間!$A$4:$F$56,5,FALSE)</f>
        <v>8760</v>
      </c>
      <c r="L153" s="87" t="str">
        <f t="shared" si="4"/>
        <v>CF210T4ENL2通路誘導灯</v>
      </c>
      <c r="M153" s="87">
        <f>VLOOKUP(L153,照明器具一覧!$B$4:$F$93,5,FALSE)</f>
        <v>9</v>
      </c>
      <c r="N153" s="91">
        <v>1</v>
      </c>
      <c r="O153" s="116">
        <f t="shared" si="5"/>
        <v>157.68</v>
      </c>
    </row>
    <row r="154" spans="1:15">
      <c r="A154" s="91" t="s">
        <v>620</v>
      </c>
      <c r="B154" s="92" t="s">
        <v>454</v>
      </c>
      <c r="C154" s="20" t="s">
        <v>83</v>
      </c>
      <c r="D154" s="28" t="s">
        <v>22</v>
      </c>
      <c r="E154" s="91" t="s">
        <v>13</v>
      </c>
      <c r="F154" s="21" t="s">
        <v>156</v>
      </c>
      <c r="G154" s="22" t="s">
        <v>202</v>
      </c>
      <c r="H154" s="18">
        <v>2</v>
      </c>
      <c r="I154" s="23" t="s">
        <v>350</v>
      </c>
      <c r="J154" s="8">
        <v>1</v>
      </c>
      <c r="K154" s="87">
        <f>VLOOKUP(E154,照明設備稼働時間!$A$4:$F$56,5,FALSE)</f>
        <v>8760</v>
      </c>
      <c r="L154" s="87" t="str">
        <f t="shared" si="4"/>
        <v>CF135T4ENL2通路誘導灯</v>
      </c>
      <c r="M154" s="87">
        <f>VLOOKUP(L154,照明器具一覧!$B$4:$F$93,5,FALSE)</f>
        <v>7.5</v>
      </c>
      <c r="N154" s="91">
        <v>1</v>
      </c>
      <c r="O154" s="116">
        <f t="shared" si="5"/>
        <v>65.7</v>
      </c>
    </row>
    <row r="155" spans="1:15">
      <c r="A155" s="91" t="s">
        <v>621</v>
      </c>
      <c r="B155" s="92" t="s">
        <v>454</v>
      </c>
      <c r="C155" s="20" t="s">
        <v>101</v>
      </c>
      <c r="D155" s="28" t="s">
        <v>22</v>
      </c>
      <c r="E155" s="91" t="s">
        <v>13</v>
      </c>
      <c r="F155" s="21" t="s">
        <v>156</v>
      </c>
      <c r="G155" s="22" t="s">
        <v>204</v>
      </c>
      <c r="H155" s="18">
        <v>1</v>
      </c>
      <c r="I155" s="23" t="s">
        <v>359</v>
      </c>
      <c r="J155" s="8">
        <v>1</v>
      </c>
      <c r="K155" s="87">
        <f>VLOOKUP(E155,照明設備稼働時間!$A$4:$F$56,5,FALSE)</f>
        <v>8760</v>
      </c>
      <c r="L155" s="87" t="str">
        <f t="shared" si="4"/>
        <v>CF210T4ENL1避難口誘導灯（点滅　埋込）</v>
      </c>
      <c r="M155" s="87">
        <f>VLOOKUP(L155,照明器具一覧!$B$4:$F$93,5,FALSE)</f>
        <v>7.4</v>
      </c>
      <c r="N155" s="91">
        <v>1</v>
      </c>
      <c r="O155" s="116">
        <f t="shared" si="5"/>
        <v>64.823999999999998</v>
      </c>
    </row>
    <row r="156" spans="1:15">
      <c r="A156" s="91" t="s">
        <v>622</v>
      </c>
      <c r="B156" s="92" t="s">
        <v>454</v>
      </c>
      <c r="C156" s="20" t="s">
        <v>104</v>
      </c>
      <c r="D156" s="28" t="s">
        <v>22</v>
      </c>
      <c r="E156" s="91" t="s">
        <v>13</v>
      </c>
      <c r="F156" s="21" t="s">
        <v>161</v>
      </c>
      <c r="G156" s="22" t="s">
        <v>204</v>
      </c>
      <c r="H156" s="18">
        <v>1</v>
      </c>
      <c r="I156" s="23" t="s">
        <v>358</v>
      </c>
      <c r="J156" s="8">
        <v>1</v>
      </c>
      <c r="K156" s="87">
        <f>VLOOKUP(E156,照明設備稼働時間!$A$4:$F$56,5,FALSE)</f>
        <v>8760</v>
      </c>
      <c r="L156" s="87" t="str">
        <f t="shared" si="4"/>
        <v>CF210T4ENL1避難口誘導灯（音点滅　埋込）</v>
      </c>
      <c r="M156" s="87">
        <f>VLOOKUP(L156,照明器具一覧!$B$4:$F$93,5,FALSE)</f>
        <v>9.6</v>
      </c>
      <c r="N156" s="91">
        <v>1</v>
      </c>
      <c r="O156" s="116">
        <f t="shared" si="5"/>
        <v>84.096000000000004</v>
      </c>
    </row>
    <row r="157" spans="1:15">
      <c r="A157" s="91" t="s">
        <v>623</v>
      </c>
      <c r="B157" s="92" t="s">
        <v>454</v>
      </c>
      <c r="C157" s="20" t="s">
        <v>101</v>
      </c>
      <c r="D157" s="28" t="s">
        <v>22</v>
      </c>
      <c r="E157" s="91" t="s">
        <v>13</v>
      </c>
      <c r="F157" s="21" t="s">
        <v>161</v>
      </c>
      <c r="G157" s="22" t="s">
        <v>204</v>
      </c>
      <c r="H157" s="18">
        <v>1</v>
      </c>
      <c r="I157" s="23" t="s">
        <v>359</v>
      </c>
      <c r="J157" s="8">
        <v>1</v>
      </c>
      <c r="K157" s="87">
        <f>VLOOKUP(E157,照明設備稼働時間!$A$4:$F$56,5,FALSE)</f>
        <v>8760</v>
      </c>
      <c r="L157" s="87" t="str">
        <f t="shared" si="4"/>
        <v>CF210T4ENL1避難口誘導灯（点滅　埋込）</v>
      </c>
      <c r="M157" s="87">
        <f>VLOOKUP(L157,照明器具一覧!$B$4:$F$93,5,FALSE)</f>
        <v>7.4</v>
      </c>
      <c r="N157" s="91">
        <v>1</v>
      </c>
      <c r="O157" s="116">
        <f t="shared" si="5"/>
        <v>64.823999999999998</v>
      </c>
    </row>
    <row r="158" spans="1:15">
      <c r="A158" s="91" t="s">
        <v>624</v>
      </c>
      <c r="B158" s="92" t="s">
        <v>454</v>
      </c>
      <c r="C158" s="20" t="s">
        <v>107</v>
      </c>
      <c r="D158" s="28" t="s">
        <v>22</v>
      </c>
      <c r="E158" s="91" t="s">
        <v>13</v>
      </c>
      <c r="F158" s="21" t="s">
        <v>33</v>
      </c>
      <c r="G158" s="22" t="s">
        <v>202</v>
      </c>
      <c r="H158" s="18">
        <v>1</v>
      </c>
      <c r="I158" s="23" t="s">
        <v>363</v>
      </c>
      <c r="J158" s="8">
        <v>1</v>
      </c>
      <c r="K158" s="87">
        <f>VLOOKUP(E158,照明設備稼働時間!$A$4:$F$56,5,FALSE)</f>
        <v>8760</v>
      </c>
      <c r="L158" s="87" t="str">
        <f t="shared" si="4"/>
        <v>CF135T4ENL1避難口誘導灯　埋込</v>
      </c>
      <c r="M158" s="87">
        <f>VLOOKUP(L158,照明器具一覧!$B$4:$F$93,5,FALSE)</f>
        <v>4.8</v>
      </c>
      <c r="N158" s="91">
        <v>1</v>
      </c>
      <c r="O158" s="116">
        <f t="shared" si="5"/>
        <v>42.048000000000002</v>
      </c>
    </row>
    <row r="159" spans="1:15">
      <c r="A159" s="91" t="s">
        <v>625</v>
      </c>
      <c r="B159" s="92" t="s">
        <v>454</v>
      </c>
      <c r="C159" s="20" t="s">
        <v>95</v>
      </c>
      <c r="D159" s="28" t="s">
        <v>22</v>
      </c>
      <c r="E159" s="91" t="s">
        <v>13</v>
      </c>
      <c r="F159" s="21" t="s">
        <v>33</v>
      </c>
      <c r="G159" s="22" t="s">
        <v>202</v>
      </c>
      <c r="H159" s="18">
        <v>1</v>
      </c>
      <c r="I159" s="23" t="s">
        <v>352</v>
      </c>
      <c r="J159" s="8">
        <v>1</v>
      </c>
      <c r="K159" s="87">
        <f>VLOOKUP(E159,照明設備稼働時間!$A$4:$F$56,5,FALSE)</f>
        <v>8760</v>
      </c>
      <c r="L159" s="87" t="str">
        <f t="shared" si="4"/>
        <v>CF135T4ENL1避難口誘導灯</v>
      </c>
      <c r="M159" s="87">
        <f>VLOOKUP(L159,照明器具一覧!$B$4:$F$93,5,FALSE)</f>
        <v>4.5</v>
      </c>
      <c r="N159" s="91">
        <v>1</v>
      </c>
      <c r="O159" s="116">
        <f t="shared" si="5"/>
        <v>39.42</v>
      </c>
    </row>
    <row r="160" spans="1:15">
      <c r="A160" s="91" t="s">
        <v>626</v>
      </c>
      <c r="B160" s="92" t="s">
        <v>454</v>
      </c>
      <c r="C160" s="20" t="s">
        <v>108</v>
      </c>
      <c r="D160" s="28" t="s">
        <v>22</v>
      </c>
      <c r="E160" s="91" t="s">
        <v>13</v>
      </c>
      <c r="F160" s="21" t="s">
        <v>167</v>
      </c>
      <c r="G160" s="22" t="s">
        <v>204</v>
      </c>
      <c r="H160" s="18">
        <v>1</v>
      </c>
      <c r="I160" s="23" t="s">
        <v>355</v>
      </c>
      <c r="J160" s="8">
        <v>1</v>
      </c>
      <c r="K160" s="87">
        <f>VLOOKUP(E160,照明設備稼働時間!$A$4:$F$56,5,FALSE)</f>
        <v>8760</v>
      </c>
      <c r="L160" s="87" t="str">
        <f t="shared" si="4"/>
        <v>CF210T4ENL1避難口誘導灯(音点滅)</v>
      </c>
      <c r="M160" s="87">
        <f>VLOOKUP(L160,照明器具一覧!$B$4:$F$93,5,FALSE)</f>
        <v>9.6</v>
      </c>
      <c r="N160" s="91">
        <v>1</v>
      </c>
      <c r="O160" s="116">
        <f t="shared" si="5"/>
        <v>84.096000000000004</v>
      </c>
    </row>
    <row r="161" spans="1:15">
      <c r="A161" s="91" t="s">
        <v>627</v>
      </c>
      <c r="B161" s="92" t="s">
        <v>454</v>
      </c>
      <c r="C161" s="20" t="s">
        <v>342</v>
      </c>
      <c r="D161" s="28" t="s">
        <v>15</v>
      </c>
      <c r="E161" s="91" t="s">
        <v>13</v>
      </c>
      <c r="F161" s="21" t="s">
        <v>341</v>
      </c>
      <c r="G161" s="22" t="s">
        <v>202</v>
      </c>
      <c r="H161" s="18">
        <v>2</v>
      </c>
      <c r="I161" s="23" t="s">
        <v>356</v>
      </c>
      <c r="J161" s="8">
        <v>1</v>
      </c>
      <c r="K161" s="87">
        <f>VLOOKUP(E161,照明設備稼働時間!$A$4:$F$56,5,FALSE)</f>
        <v>8760</v>
      </c>
      <c r="L161" s="87" t="str">
        <f t="shared" si="4"/>
        <v>CF135T4ENL2通路誘導灯(床埋込)</v>
      </c>
      <c r="M161" s="87">
        <f>VLOOKUP(L161,照明器具一覧!$B$4:$F$93,5,FALSE)</f>
        <v>7.7</v>
      </c>
      <c r="N161" s="91">
        <v>1</v>
      </c>
      <c r="O161" s="116">
        <f t="shared" si="5"/>
        <v>67.451999999999998</v>
      </c>
    </row>
    <row r="162" spans="1:15">
      <c r="A162" s="91" t="s">
        <v>628</v>
      </c>
      <c r="B162" s="92" t="s">
        <v>454</v>
      </c>
      <c r="C162" s="20" t="s">
        <v>100</v>
      </c>
      <c r="D162" s="28" t="s">
        <v>22</v>
      </c>
      <c r="E162" s="91" t="s">
        <v>13</v>
      </c>
      <c r="F162" s="21" t="s">
        <v>192</v>
      </c>
      <c r="G162" s="22" t="s">
        <v>202</v>
      </c>
      <c r="H162" s="18">
        <v>2</v>
      </c>
      <c r="I162" s="23" t="s">
        <v>356</v>
      </c>
      <c r="J162" s="8">
        <v>1</v>
      </c>
      <c r="K162" s="87">
        <f>VLOOKUP(E162,照明設備稼働時間!$A$4:$F$56,5,FALSE)</f>
        <v>8760</v>
      </c>
      <c r="L162" s="87" t="str">
        <f t="shared" si="4"/>
        <v>CF135T4ENL2通路誘導灯(床埋込)</v>
      </c>
      <c r="M162" s="87">
        <f>VLOOKUP(L162,照明器具一覧!$B$4:$F$93,5,FALSE)</f>
        <v>7.7</v>
      </c>
      <c r="N162" s="91">
        <v>1</v>
      </c>
      <c r="O162" s="116">
        <f t="shared" si="5"/>
        <v>67.451999999999998</v>
      </c>
    </row>
    <row r="163" spans="1:15">
      <c r="A163" s="91" t="s">
        <v>629</v>
      </c>
      <c r="B163" s="92" t="s">
        <v>454</v>
      </c>
      <c r="C163" s="20" t="s">
        <v>116</v>
      </c>
      <c r="D163" s="28" t="s">
        <v>22</v>
      </c>
      <c r="E163" s="91" t="s">
        <v>13</v>
      </c>
      <c r="F163" s="21" t="s">
        <v>193</v>
      </c>
      <c r="G163" s="22" t="s">
        <v>204</v>
      </c>
      <c r="H163" s="18">
        <v>1</v>
      </c>
      <c r="I163" s="23" t="s">
        <v>357</v>
      </c>
      <c r="J163" s="8">
        <v>1</v>
      </c>
      <c r="K163" s="87">
        <f>VLOOKUP(E163,照明設備稼働時間!$A$4:$F$56,5,FALSE)</f>
        <v>8760</v>
      </c>
      <c r="L163" s="87" t="str">
        <f t="shared" si="4"/>
        <v>CF210T4ENL1避難口誘導灯(点滅)</v>
      </c>
      <c r="M163" s="87">
        <f>VLOOKUP(L163,照明器具一覧!$B$4:$F$93,5,FALSE)</f>
        <v>7.4</v>
      </c>
      <c r="N163" s="91">
        <v>1</v>
      </c>
      <c r="O163" s="116">
        <f t="shared" si="5"/>
        <v>64.823999999999998</v>
      </c>
    </row>
    <row r="164" spans="1:15">
      <c r="A164" s="91" t="s">
        <v>630</v>
      </c>
      <c r="B164" s="92" t="s">
        <v>454</v>
      </c>
      <c r="C164" s="20" t="s">
        <v>119</v>
      </c>
      <c r="D164" s="28" t="s">
        <v>22</v>
      </c>
      <c r="E164" s="91" t="s">
        <v>13</v>
      </c>
      <c r="F164" s="21" t="s">
        <v>196</v>
      </c>
      <c r="G164" s="22" t="s">
        <v>204</v>
      </c>
      <c r="H164" s="18">
        <v>1</v>
      </c>
      <c r="I164" s="23" t="s">
        <v>360</v>
      </c>
      <c r="J164" s="8">
        <v>1</v>
      </c>
      <c r="K164" s="87">
        <f>VLOOKUP(E164,照明設備稼働時間!$A$4:$F$56,5,FALSE)</f>
        <v>8760</v>
      </c>
      <c r="L164" s="87" t="str">
        <f t="shared" si="4"/>
        <v>CF210T4ENL1避難口誘導灯（音点滅　直付）</v>
      </c>
      <c r="M164" s="87">
        <f>VLOOKUP(L164,照明器具一覧!$B$4:$F$93,5,FALSE)</f>
        <v>9.6</v>
      </c>
      <c r="N164" s="91">
        <v>1</v>
      </c>
      <c r="O164" s="116">
        <f t="shared" si="5"/>
        <v>84.096000000000004</v>
      </c>
    </row>
    <row r="165" spans="1:15">
      <c r="A165" s="91" t="s">
        <v>631</v>
      </c>
      <c r="B165" s="92" t="s">
        <v>454</v>
      </c>
      <c r="C165" s="20" t="s">
        <v>120</v>
      </c>
      <c r="D165" s="28" t="s">
        <v>22</v>
      </c>
      <c r="E165" s="91" t="s">
        <v>13</v>
      </c>
      <c r="F165" s="21" t="s">
        <v>196</v>
      </c>
      <c r="G165" s="22" t="s">
        <v>204</v>
      </c>
      <c r="H165" s="18">
        <v>1</v>
      </c>
      <c r="I165" s="23" t="s">
        <v>361</v>
      </c>
      <c r="J165" s="8">
        <v>1</v>
      </c>
      <c r="K165" s="87">
        <f>VLOOKUP(E165,照明設備稼働時間!$A$4:$F$56,5,FALSE)</f>
        <v>8760</v>
      </c>
      <c r="L165" s="87" t="str">
        <f t="shared" si="4"/>
        <v>CF210T4ENL1避難口誘導灯（点滅　直付）</v>
      </c>
      <c r="M165" s="87">
        <f>VLOOKUP(L165,照明器具一覧!$B$4:$F$93,5,FALSE)</f>
        <v>7.4</v>
      </c>
      <c r="N165" s="91">
        <v>1</v>
      </c>
      <c r="O165" s="116">
        <f t="shared" si="5"/>
        <v>64.823999999999998</v>
      </c>
    </row>
    <row r="166" spans="1:15">
      <c r="A166" s="91" t="s">
        <v>632</v>
      </c>
      <c r="B166" s="92" t="s">
        <v>454</v>
      </c>
      <c r="C166" s="20" t="s">
        <v>78</v>
      </c>
      <c r="D166" s="28" t="s">
        <v>22</v>
      </c>
      <c r="E166" s="91" t="s">
        <v>437</v>
      </c>
      <c r="F166" s="21" t="s">
        <v>123</v>
      </c>
      <c r="G166" s="22" t="s">
        <v>197</v>
      </c>
      <c r="H166" s="18">
        <v>1</v>
      </c>
      <c r="I166" s="23" t="s">
        <v>71</v>
      </c>
      <c r="J166" s="8">
        <v>2</v>
      </c>
      <c r="K166" s="87">
        <f>VLOOKUP(E166,照明設備稼働時間!$A$4:$F$56,5,FALSE)</f>
        <v>0</v>
      </c>
      <c r="L166" s="87" t="str">
        <f t="shared" si="4"/>
        <v>JD110V50W1非常灯　電源別置</v>
      </c>
      <c r="M166" s="87">
        <f>VLOOKUP(L166,照明器具一覧!$B$4:$F$93,5,FALSE)</f>
        <v>50</v>
      </c>
      <c r="N166" s="91">
        <v>1</v>
      </c>
      <c r="O166" s="116">
        <f t="shared" si="5"/>
        <v>0</v>
      </c>
    </row>
    <row r="167" spans="1:15">
      <c r="A167" s="91" t="s">
        <v>633</v>
      </c>
      <c r="B167" s="92" t="s">
        <v>454</v>
      </c>
      <c r="C167" s="20" t="s">
        <v>78</v>
      </c>
      <c r="D167" s="28" t="s">
        <v>22</v>
      </c>
      <c r="E167" s="91" t="s">
        <v>437</v>
      </c>
      <c r="F167" s="21" t="s">
        <v>124</v>
      </c>
      <c r="G167" s="22" t="s">
        <v>197</v>
      </c>
      <c r="H167" s="18">
        <v>1</v>
      </c>
      <c r="I167" s="23" t="s">
        <v>71</v>
      </c>
      <c r="J167" s="8">
        <v>2</v>
      </c>
      <c r="K167" s="87">
        <f>VLOOKUP(E167,照明設備稼働時間!$A$4:$F$56,5,FALSE)</f>
        <v>0</v>
      </c>
      <c r="L167" s="87" t="str">
        <f t="shared" si="4"/>
        <v>JD110V50W1非常灯　電源別置</v>
      </c>
      <c r="M167" s="87">
        <f>VLOOKUP(L167,照明器具一覧!$B$4:$F$93,5,FALSE)</f>
        <v>50</v>
      </c>
      <c r="N167" s="91">
        <v>1</v>
      </c>
      <c r="O167" s="116">
        <f t="shared" si="5"/>
        <v>0</v>
      </c>
    </row>
    <row r="168" spans="1:15">
      <c r="A168" s="91" t="s">
        <v>634</v>
      </c>
      <c r="B168" s="92" t="s">
        <v>454</v>
      </c>
      <c r="C168" s="20" t="s">
        <v>78</v>
      </c>
      <c r="D168" s="28" t="s">
        <v>22</v>
      </c>
      <c r="E168" s="91" t="s">
        <v>437</v>
      </c>
      <c r="F168" s="21" t="s">
        <v>125</v>
      </c>
      <c r="G168" s="22" t="s">
        <v>197</v>
      </c>
      <c r="H168" s="18">
        <v>1</v>
      </c>
      <c r="I168" s="23" t="s">
        <v>71</v>
      </c>
      <c r="J168" s="8">
        <v>2</v>
      </c>
      <c r="K168" s="87">
        <f>VLOOKUP(E168,照明設備稼働時間!$A$4:$F$56,5,FALSE)</f>
        <v>0</v>
      </c>
      <c r="L168" s="87" t="str">
        <f t="shared" si="4"/>
        <v>JD110V50W1非常灯　電源別置</v>
      </c>
      <c r="M168" s="87">
        <f>VLOOKUP(L168,照明器具一覧!$B$4:$F$93,5,FALSE)</f>
        <v>50</v>
      </c>
      <c r="N168" s="91">
        <v>1</v>
      </c>
      <c r="O168" s="116">
        <f t="shared" si="5"/>
        <v>0</v>
      </c>
    </row>
    <row r="169" spans="1:15">
      <c r="A169" s="91" t="s">
        <v>635</v>
      </c>
      <c r="B169" s="92" t="s">
        <v>454</v>
      </c>
      <c r="C169" s="20" t="s">
        <v>78</v>
      </c>
      <c r="D169" s="28" t="s">
        <v>22</v>
      </c>
      <c r="E169" s="91" t="s">
        <v>437</v>
      </c>
      <c r="F169" s="21" t="s">
        <v>126</v>
      </c>
      <c r="G169" s="22" t="s">
        <v>197</v>
      </c>
      <c r="H169" s="18">
        <v>1</v>
      </c>
      <c r="I169" s="23" t="s">
        <v>71</v>
      </c>
      <c r="J169" s="8">
        <v>2</v>
      </c>
      <c r="K169" s="87">
        <f>VLOOKUP(E169,照明設備稼働時間!$A$4:$F$56,5,FALSE)</f>
        <v>0</v>
      </c>
      <c r="L169" s="87" t="str">
        <f t="shared" si="4"/>
        <v>JD110V50W1非常灯　電源別置</v>
      </c>
      <c r="M169" s="87">
        <f>VLOOKUP(L169,照明器具一覧!$B$4:$F$93,5,FALSE)</f>
        <v>50</v>
      </c>
      <c r="N169" s="91">
        <v>1</v>
      </c>
      <c r="O169" s="116">
        <f t="shared" si="5"/>
        <v>0</v>
      </c>
    </row>
    <row r="170" spans="1:15">
      <c r="A170" s="91" t="s">
        <v>636</v>
      </c>
      <c r="B170" s="92" t="s">
        <v>454</v>
      </c>
      <c r="C170" s="20" t="s">
        <v>78</v>
      </c>
      <c r="D170" s="28" t="s">
        <v>22</v>
      </c>
      <c r="E170" s="91" t="s">
        <v>437</v>
      </c>
      <c r="F170" s="21" t="s">
        <v>127</v>
      </c>
      <c r="G170" s="22" t="s">
        <v>197</v>
      </c>
      <c r="H170" s="18">
        <v>1</v>
      </c>
      <c r="I170" s="23" t="s">
        <v>71</v>
      </c>
      <c r="J170" s="8">
        <v>2</v>
      </c>
      <c r="K170" s="87">
        <f>VLOOKUP(E170,照明設備稼働時間!$A$4:$F$56,5,FALSE)</f>
        <v>0</v>
      </c>
      <c r="L170" s="87" t="str">
        <f t="shared" si="4"/>
        <v>JD110V50W1非常灯　電源別置</v>
      </c>
      <c r="M170" s="87">
        <f>VLOOKUP(L170,照明器具一覧!$B$4:$F$93,5,FALSE)</f>
        <v>50</v>
      </c>
      <c r="N170" s="91">
        <v>1</v>
      </c>
      <c r="O170" s="116">
        <f t="shared" si="5"/>
        <v>0</v>
      </c>
    </row>
    <row r="171" spans="1:15">
      <c r="A171" s="91" t="s">
        <v>637</v>
      </c>
      <c r="B171" s="92" t="s">
        <v>454</v>
      </c>
      <c r="C171" s="20" t="s">
        <v>78</v>
      </c>
      <c r="D171" s="28" t="s">
        <v>22</v>
      </c>
      <c r="E171" s="91" t="s">
        <v>437</v>
      </c>
      <c r="F171" s="21" t="s">
        <v>128</v>
      </c>
      <c r="G171" s="22" t="s">
        <v>197</v>
      </c>
      <c r="H171" s="18">
        <v>1</v>
      </c>
      <c r="I171" s="23" t="s">
        <v>71</v>
      </c>
      <c r="J171" s="8">
        <v>2</v>
      </c>
      <c r="K171" s="87">
        <f>VLOOKUP(E171,照明設備稼働時間!$A$4:$F$56,5,FALSE)</f>
        <v>0</v>
      </c>
      <c r="L171" s="87" t="str">
        <f t="shared" si="4"/>
        <v>JD110V50W1非常灯　電源別置</v>
      </c>
      <c r="M171" s="87">
        <f>VLOOKUP(L171,照明器具一覧!$B$4:$F$93,5,FALSE)</f>
        <v>50</v>
      </c>
      <c r="N171" s="91">
        <v>1</v>
      </c>
      <c r="O171" s="116">
        <f t="shared" si="5"/>
        <v>0</v>
      </c>
    </row>
    <row r="172" spans="1:15">
      <c r="A172" s="91" t="s">
        <v>638</v>
      </c>
      <c r="B172" s="92" t="s">
        <v>454</v>
      </c>
      <c r="C172" s="20" t="s">
        <v>78</v>
      </c>
      <c r="D172" s="28" t="s">
        <v>22</v>
      </c>
      <c r="E172" s="91" t="s">
        <v>437</v>
      </c>
      <c r="F172" s="21" t="s">
        <v>129</v>
      </c>
      <c r="G172" s="22" t="s">
        <v>197</v>
      </c>
      <c r="H172" s="18">
        <v>1</v>
      </c>
      <c r="I172" s="23" t="s">
        <v>71</v>
      </c>
      <c r="J172" s="8">
        <v>2</v>
      </c>
      <c r="K172" s="87">
        <f>VLOOKUP(E172,照明設備稼働時間!$A$4:$F$56,5,FALSE)</f>
        <v>0</v>
      </c>
      <c r="L172" s="87" t="str">
        <f t="shared" si="4"/>
        <v>JD110V50W1非常灯　電源別置</v>
      </c>
      <c r="M172" s="87">
        <f>VLOOKUP(L172,照明器具一覧!$B$4:$F$93,5,FALSE)</f>
        <v>50</v>
      </c>
      <c r="N172" s="91">
        <v>1</v>
      </c>
      <c r="O172" s="116">
        <f t="shared" si="5"/>
        <v>0</v>
      </c>
    </row>
    <row r="173" spans="1:15">
      <c r="A173" s="91" t="s">
        <v>639</v>
      </c>
      <c r="B173" s="92" t="s">
        <v>454</v>
      </c>
      <c r="C173" s="20" t="s">
        <v>78</v>
      </c>
      <c r="D173" s="28" t="s">
        <v>22</v>
      </c>
      <c r="E173" s="91" t="s">
        <v>437</v>
      </c>
      <c r="F173" s="21" t="s">
        <v>130</v>
      </c>
      <c r="G173" s="22" t="s">
        <v>197</v>
      </c>
      <c r="H173" s="18">
        <v>1</v>
      </c>
      <c r="I173" s="23" t="s">
        <v>71</v>
      </c>
      <c r="J173" s="8">
        <v>1</v>
      </c>
      <c r="K173" s="87">
        <f>VLOOKUP(E173,照明設備稼働時間!$A$4:$F$56,5,FALSE)</f>
        <v>0</v>
      </c>
      <c r="L173" s="87" t="str">
        <f t="shared" si="4"/>
        <v>JD110V50W1非常灯　電源別置</v>
      </c>
      <c r="M173" s="87">
        <f>VLOOKUP(L173,照明器具一覧!$B$4:$F$93,5,FALSE)</f>
        <v>50</v>
      </c>
      <c r="N173" s="91">
        <v>1</v>
      </c>
      <c r="O173" s="116">
        <f t="shared" si="5"/>
        <v>0</v>
      </c>
    </row>
    <row r="174" spans="1:15">
      <c r="A174" s="91" t="s">
        <v>640</v>
      </c>
      <c r="B174" s="92" t="s">
        <v>454</v>
      </c>
      <c r="C174" s="20" t="s">
        <v>78</v>
      </c>
      <c r="D174" s="28" t="s">
        <v>22</v>
      </c>
      <c r="E174" s="91" t="s">
        <v>437</v>
      </c>
      <c r="F174" s="21" t="s">
        <v>131</v>
      </c>
      <c r="G174" s="22" t="s">
        <v>197</v>
      </c>
      <c r="H174" s="18">
        <v>1</v>
      </c>
      <c r="I174" s="23" t="s">
        <v>71</v>
      </c>
      <c r="J174" s="8">
        <v>1</v>
      </c>
      <c r="K174" s="87">
        <f>VLOOKUP(E174,照明設備稼働時間!$A$4:$F$56,5,FALSE)</f>
        <v>0</v>
      </c>
      <c r="L174" s="87" t="str">
        <f t="shared" si="4"/>
        <v>JD110V50W1非常灯　電源別置</v>
      </c>
      <c r="M174" s="87">
        <f>VLOOKUP(L174,照明器具一覧!$B$4:$F$93,5,FALSE)</f>
        <v>50</v>
      </c>
      <c r="N174" s="91">
        <v>1</v>
      </c>
      <c r="O174" s="116">
        <f t="shared" si="5"/>
        <v>0</v>
      </c>
    </row>
    <row r="175" spans="1:15">
      <c r="A175" s="91" t="s">
        <v>641</v>
      </c>
      <c r="B175" s="92" t="s">
        <v>454</v>
      </c>
      <c r="C175" s="20" t="s">
        <v>78</v>
      </c>
      <c r="D175" s="28" t="s">
        <v>22</v>
      </c>
      <c r="E175" s="91" t="s">
        <v>437</v>
      </c>
      <c r="F175" s="21" t="s">
        <v>132</v>
      </c>
      <c r="G175" s="22" t="s">
        <v>197</v>
      </c>
      <c r="H175" s="18">
        <v>1</v>
      </c>
      <c r="I175" s="23" t="s">
        <v>71</v>
      </c>
      <c r="J175" s="8">
        <v>1</v>
      </c>
      <c r="K175" s="87">
        <f>VLOOKUP(E175,照明設備稼働時間!$A$4:$F$56,5,FALSE)</f>
        <v>0</v>
      </c>
      <c r="L175" s="87" t="str">
        <f t="shared" si="4"/>
        <v>JD110V50W1非常灯　電源別置</v>
      </c>
      <c r="M175" s="87">
        <f>VLOOKUP(L175,照明器具一覧!$B$4:$F$93,5,FALSE)</f>
        <v>50</v>
      </c>
      <c r="N175" s="91">
        <v>1</v>
      </c>
      <c r="O175" s="116">
        <f t="shared" si="5"/>
        <v>0</v>
      </c>
    </row>
    <row r="176" spans="1:15">
      <c r="A176" s="91" t="s">
        <v>642</v>
      </c>
      <c r="B176" s="92" t="s">
        <v>454</v>
      </c>
      <c r="C176" s="20" t="s">
        <v>78</v>
      </c>
      <c r="D176" s="28" t="s">
        <v>22</v>
      </c>
      <c r="E176" s="91" t="s">
        <v>437</v>
      </c>
      <c r="F176" s="21" t="s">
        <v>133</v>
      </c>
      <c r="G176" s="22" t="s">
        <v>197</v>
      </c>
      <c r="H176" s="18">
        <v>1</v>
      </c>
      <c r="I176" s="23" t="s">
        <v>71</v>
      </c>
      <c r="J176" s="8">
        <v>1</v>
      </c>
      <c r="K176" s="87">
        <f>VLOOKUP(E176,照明設備稼働時間!$A$4:$F$56,5,FALSE)</f>
        <v>0</v>
      </c>
      <c r="L176" s="87" t="str">
        <f t="shared" si="4"/>
        <v>JD110V50W1非常灯　電源別置</v>
      </c>
      <c r="M176" s="87">
        <f>VLOOKUP(L176,照明器具一覧!$B$4:$F$93,5,FALSE)</f>
        <v>50</v>
      </c>
      <c r="N176" s="91">
        <v>1</v>
      </c>
      <c r="O176" s="116">
        <f t="shared" si="5"/>
        <v>0</v>
      </c>
    </row>
    <row r="177" spans="1:15">
      <c r="A177" s="91" t="s">
        <v>643</v>
      </c>
      <c r="B177" s="92" t="s">
        <v>454</v>
      </c>
      <c r="C177" s="20" t="s">
        <v>78</v>
      </c>
      <c r="D177" s="28" t="s">
        <v>22</v>
      </c>
      <c r="E177" s="91" t="s">
        <v>437</v>
      </c>
      <c r="F177" s="21" t="s">
        <v>134</v>
      </c>
      <c r="G177" s="22" t="s">
        <v>197</v>
      </c>
      <c r="H177" s="18">
        <v>1</v>
      </c>
      <c r="I177" s="23" t="s">
        <v>71</v>
      </c>
      <c r="J177" s="8">
        <v>9</v>
      </c>
      <c r="K177" s="87">
        <f>VLOOKUP(E177,照明設備稼働時間!$A$4:$F$56,5,FALSE)</f>
        <v>0</v>
      </c>
      <c r="L177" s="87" t="str">
        <f t="shared" si="4"/>
        <v>JD110V50W1非常灯　電源別置</v>
      </c>
      <c r="M177" s="87">
        <f>VLOOKUP(L177,照明器具一覧!$B$4:$F$93,5,FALSE)</f>
        <v>50</v>
      </c>
      <c r="N177" s="91">
        <v>1</v>
      </c>
      <c r="O177" s="116">
        <f t="shared" si="5"/>
        <v>0</v>
      </c>
    </row>
    <row r="178" spans="1:15">
      <c r="A178" s="91" t="s">
        <v>644</v>
      </c>
      <c r="B178" s="92" t="s">
        <v>454</v>
      </c>
      <c r="C178" s="20" t="s">
        <v>78</v>
      </c>
      <c r="D178" s="28" t="s">
        <v>22</v>
      </c>
      <c r="E178" s="91" t="s">
        <v>437</v>
      </c>
      <c r="F178" s="21" t="s">
        <v>137</v>
      </c>
      <c r="G178" s="22" t="s">
        <v>197</v>
      </c>
      <c r="H178" s="18">
        <v>1</v>
      </c>
      <c r="I178" s="23" t="s">
        <v>71</v>
      </c>
      <c r="J178" s="8">
        <v>1</v>
      </c>
      <c r="K178" s="87">
        <f>VLOOKUP(E178,照明設備稼働時間!$A$4:$F$56,5,FALSE)</f>
        <v>0</v>
      </c>
      <c r="L178" s="87" t="str">
        <f t="shared" si="4"/>
        <v>JD110V50W1非常灯　電源別置</v>
      </c>
      <c r="M178" s="87">
        <f>VLOOKUP(L178,照明器具一覧!$B$4:$F$93,5,FALSE)</f>
        <v>50</v>
      </c>
      <c r="N178" s="91">
        <v>1</v>
      </c>
      <c r="O178" s="116">
        <f t="shared" si="5"/>
        <v>0</v>
      </c>
    </row>
    <row r="179" spans="1:15">
      <c r="A179" s="91" t="s">
        <v>645</v>
      </c>
      <c r="B179" s="92" t="s">
        <v>454</v>
      </c>
      <c r="C179" s="20" t="s">
        <v>78</v>
      </c>
      <c r="D179" s="28" t="s">
        <v>22</v>
      </c>
      <c r="E179" s="91" t="s">
        <v>437</v>
      </c>
      <c r="F179" s="21" t="s">
        <v>138</v>
      </c>
      <c r="G179" s="22" t="s">
        <v>197</v>
      </c>
      <c r="H179" s="18">
        <v>1</v>
      </c>
      <c r="I179" s="23" t="s">
        <v>71</v>
      </c>
      <c r="J179" s="8">
        <v>1</v>
      </c>
      <c r="K179" s="87">
        <f>VLOOKUP(E179,照明設備稼働時間!$A$4:$F$56,5,FALSE)</f>
        <v>0</v>
      </c>
      <c r="L179" s="87" t="str">
        <f t="shared" si="4"/>
        <v>JD110V50W1非常灯　電源別置</v>
      </c>
      <c r="M179" s="87">
        <f>VLOOKUP(L179,照明器具一覧!$B$4:$F$93,5,FALSE)</f>
        <v>50</v>
      </c>
      <c r="N179" s="91">
        <v>1</v>
      </c>
      <c r="O179" s="116">
        <f t="shared" si="5"/>
        <v>0</v>
      </c>
    </row>
    <row r="180" spans="1:15">
      <c r="A180" s="91" t="s">
        <v>646</v>
      </c>
      <c r="B180" s="92" t="s">
        <v>454</v>
      </c>
      <c r="C180" s="20" t="s">
        <v>78</v>
      </c>
      <c r="D180" s="28" t="s">
        <v>22</v>
      </c>
      <c r="E180" s="91" t="s">
        <v>437</v>
      </c>
      <c r="F180" s="21" t="s">
        <v>139</v>
      </c>
      <c r="G180" s="22" t="s">
        <v>197</v>
      </c>
      <c r="H180" s="18">
        <v>1</v>
      </c>
      <c r="I180" s="23" t="s">
        <v>71</v>
      </c>
      <c r="J180" s="8">
        <v>1</v>
      </c>
      <c r="K180" s="87">
        <f>VLOOKUP(E180,照明設備稼働時間!$A$4:$F$56,5,FALSE)</f>
        <v>0</v>
      </c>
      <c r="L180" s="87" t="str">
        <f t="shared" si="4"/>
        <v>JD110V50W1非常灯　電源別置</v>
      </c>
      <c r="M180" s="87">
        <f>VLOOKUP(L180,照明器具一覧!$B$4:$F$93,5,FALSE)</f>
        <v>50</v>
      </c>
      <c r="N180" s="91">
        <v>1</v>
      </c>
      <c r="O180" s="116">
        <f t="shared" si="5"/>
        <v>0</v>
      </c>
    </row>
    <row r="181" spans="1:15">
      <c r="A181" s="91" t="s">
        <v>647</v>
      </c>
      <c r="B181" s="92" t="s">
        <v>454</v>
      </c>
      <c r="C181" s="20" t="s">
        <v>78</v>
      </c>
      <c r="D181" s="28" t="s">
        <v>22</v>
      </c>
      <c r="E181" s="91" t="s">
        <v>437</v>
      </c>
      <c r="F181" s="21" t="s">
        <v>141</v>
      </c>
      <c r="G181" s="22" t="s">
        <v>197</v>
      </c>
      <c r="H181" s="18">
        <v>1</v>
      </c>
      <c r="I181" s="23" t="s">
        <v>71</v>
      </c>
      <c r="J181" s="8">
        <v>2</v>
      </c>
      <c r="K181" s="87">
        <f>VLOOKUP(E181,照明設備稼働時間!$A$4:$F$56,5,FALSE)</f>
        <v>0</v>
      </c>
      <c r="L181" s="87" t="str">
        <f t="shared" si="4"/>
        <v>JD110V50W1非常灯　電源別置</v>
      </c>
      <c r="M181" s="87">
        <f>VLOOKUP(L181,照明器具一覧!$B$4:$F$93,5,FALSE)</f>
        <v>50</v>
      </c>
      <c r="N181" s="91">
        <v>1</v>
      </c>
      <c r="O181" s="116">
        <f t="shared" si="5"/>
        <v>0</v>
      </c>
    </row>
    <row r="182" spans="1:15">
      <c r="A182" s="91" t="s">
        <v>648</v>
      </c>
      <c r="B182" s="92" t="s">
        <v>454</v>
      </c>
      <c r="C182" s="20" t="s">
        <v>78</v>
      </c>
      <c r="D182" s="28" t="s">
        <v>22</v>
      </c>
      <c r="E182" s="91" t="s">
        <v>437</v>
      </c>
      <c r="F182" s="21" t="s">
        <v>142</v>
      </c>
      <c r="G182" s="22" t="s">
        <v>197</v>
      </c>
      <c r="H182" s="18">
        <v>1</v>
      </c>
      <c r="I182" s="23" t="s">
        <v>71</v>
      </c>
      <c r="J182" s="8">
        <v>1</v>
      </c>
      <c r="K182" s="87">
        <f>VLOOKUP(E182,照明設備稼働時間!$A$4:$F$56,5,FALSE)</f>
        <v>0</v>
      </c>
      <c r="L182" s="87" t="str">
        <f t="shared" si="4"/>
        <v>JD110V50W1非常灯　電源別置</v>
      </c>
      <c r="M182" s="87">
        <f>VLOOKUP(L182,照明器具一覧!$B$4:$F$93,5,FALSE)</f>
        <v>50</v>
      </c>
      <c r="N182" s="91">
        <v>1</v>
      </c>
      <c r="O182" s="116">
        <f t="shared" si="5"/>
        <v>0</v>
      </c>
    </row>
    <row r="183" spans="1:15">
      <c r="A183" s="91" t="s">
        <v>649</v>
      </c>
      <c r="B183" s="92" t="s">
        <v>454</v>
      </c>
      <c r="C183" s="20" t="s">
        <v>78</v>
      </c>
      <c r="D183" s="28" t="s">
        <v>22</v>
      </c>
      <c r="E183" s="91" t="s">
        <v>437</v>
      </c>
      <c r="F183" s="21" t="s">
        <v>143</v>
      </c>
      <c r="G183" s="22" t="s">
        <v>197</v>
      </c>
      <c r="H183" s="18">
        <v>1</v>
      </c>
      <c r="I183" s="23" t="s">
        <v>71</v>
      </c>
      <c r="J183" s="8">
        <v>1</v>
      </c>
      <c r="K183" s="87">
        <f>VLOOKUP(E183,照明設備稼働時間!$A$4:$F$56,5,FALSE)</f>
        <v>0</v>
      </c>
      <c r="L183" s="87" t="str">
        <f t="shared" si="4"/>
        <v>JD110V50W1非常灯　電源別置</v>
      </c>
      <c r="M183" s="87">
        <f>VLOOKUP(L183,照明器具一覧!$B$4:$F$93,5,FALSE)</f>
        <v>50</v>
      </c>
      <c r="N183" s="91">
        <v>1</v>
      </c>
      <c r="O183" s="116">
        <f t="shared" si="5"/>
        <v>0</v>
      </c>
    </row>
    <row r="184" spans="1:15">
      <c r="A184" s="91" t="s">
        <v>650</v>
      </c>
      <c r="B184" s="92" t="s">
        <v>454</v>
      </c>
      <c r="C184" s="20" t="s">
        <v>78</v>
      </c>
      <c r="D184" s="28" t="s">
        <v>22</v>
      </c>
      <c r="E184" s="91" t="s">
        <v>437</v>
      </c>
      <c r="F184" s="21" t="s">
        <v>144</v>
      </c>
      <c r="G184" s="22" t="s">
        <v>197</v>
      </c>
      <c r="H184" s="18">
        <v>1</v>
      </c>
      <c r="I184" s="23" t="s">
        <v>71</v>
      </c>
      <c r="J184" s="8">
        <v>1</v>
      </c>
      <c r="K184" s="87">
        <f>VLOOKUP(E184,照明設備稼働時間!$A$4:$F$56,5,FALSE)</f>
        <v>0</v>
      </c>
      <c r="L184" s="87" t="str">
        <f t="shared" si="4"/>
        <v>JD110V50W1非常灯　電源別置</v>
      </c>
      <c r="M184" s="87">
        <f>VLOOKUP(L184,照明器具一覧!$B$4:$F$93,5,FALSE)</f>
        <v>50</v>
      </c>
      <c r="N184" s="91">
        <v>1</v>
      </c>
      <c r="O184" s="116">
        <f t="shared" si="5"/>
        <v>0</v>
      </c>
    </row>
    <row r="185" spans="1:15">
      <c r="A185" s="91" t="s">
        <v>651</v>
      </c>
      <c r="B185" s="92" t="s">
        <v>454</v>
      </c>
      <c r="C185" s="20" t="s">
        <v>78</v>
      </c>
      <c r="D185" s="28" t="s">
        <v>22</v>
      </c>
      <c r="E185" s="91" t="s">
        <v>437</v>
      </c>
      <c r="F185" s="21" t="s">
        <v>145</v>
      </c>
      <c r="G185" s="22" t="s">
        <v>197</v>
      </c>
      <c r="H185" s="18">
        <v>1</v>
      </c>
      <c r="I185" s="23" t="s">
        <v>71</v>
      </c>
      <c r="J185" s="8">
        <v>2</v>
      </c>
      <c r="K185" s="87">
        <f>VLOOKUP(E185,照明設備稼働時間!$A$4:$F$56,5,FALSE)</f>
        <v>0</v>
      </c>
      <c r="L185" s="87" t="str">
        <f t="shared" si="4"/>
        <v>JD110V50W1非常灯　電源別置</v>
      </c>
      <c r="M185" s="87">
        <f>VLOOKUP(L185,照明器具一覧!$B$4:$F$93,5,FALSE)</f>
        <v>50</v>
      </c>
      <c r="N185" s="91">
        <v>1</v>
      </c>
      <c r="O185" s="116">
        <f t="shared" si="5"/>
        <v>0</v>
      </c>
    </row>
    <row r="186" spans="1:15">
      <c r="A186" s="91" t="s">
        <v>652</v>
      </c>
      <c r="B186" s="92" t="s">
        <v>454</v>
      </c>
      <c r="C186" s="20" t="s">
        <v>78</v>
      </c>
      <c r="D186" s="28" t="s">
        <v>22</v>
      </c>
      <c r="E186" s="91" t="s">
        <v>437</v>
      </c>
      <c r="F186" s="21" t="s">
        <v>146</v>
      </c>
      <c r="G186" s="22" t="s">
        <v>197</v>
      </c>
      <c r="H186" s="18">
        <v>1</v>
      </c>
      <c r="I186" s="23" t="s">
        <v>71</v>
      </c>
      <c r="J186" s="8">
        <v>4</v>
      </c>
      <c r="K186" s="87">
        <f>VLOOKUP(E186,照明設備稼働時間!$A$4:$F$56,5,FALSE)</f>
        <v>0</v>
      </c>
      <c r="L186" s="87" t="str">
        <f t="shared" si="4"/>
        <v>JD110V50W1非常灯　電源別置</v>
      </c>
      <c r="M186" s="87">
        <f>VLOOKUP(L186,照明器具一覧!$B$4:$F$93,5,FALSE)</f>
        <v>50</v>
      </c>
      <c r="N186" s="91">
        <v>1</v>
      </c>
      <c r="O186" s="116">
        <f t="shared" si="5"/>
        <v>0</v>
      </c>
    </row>
    <row r="187" spans="1:15">
      <c r="A187" s="91" t="s">
        <v>653</v>
      </c>
      <c r="B187" s="92" t="s">
        <v>454</v>
      </c>
      <c r="C187" s="20" t="s">
        <v>78</v>
      </c>
      <c r="D187" s="28" t="s">
        <v>22</v>
      </c>
      <c r="E187" s="91" t="s">
        <v>437</v>
      </c>
      <c r="F187" s="21" t="s">
        <v>148</v>
      </c>
      <c r="G187" s="22" t="s">
        <v>197</v>
      </c>
      <c r="H187" s="18">
        <v>1</v>
      </c>
      <c r="I187" s="23" t="s">
        <v>71</v>
      </c>
      <c r="J187" s="8">
        <v>1</v>
      </c>
      <c r="K187" s="87">
        <f>VLOOKUP(E187,照明設備稼働時間!$A$4:$F$56,5,FALSE)</f>
        <v>0</v>
      </c>
      <c r="L187" s="87" t="str">
        <f t="shared" si="4"/>
        <v>JD110V50W1非常灯　電源別置</v>
      </c>
      <c r="M187" s="87">
        <f>VLOOKUP(L187,照明器具一覧!$B$4:$F$93,5,FALSE)</f>
        <v>50</v>
      </c>
      <c r="N187" s="91">
        <v>1</v>
      </c>
      <c r="O187" s="116">
        <f t="shared" si="5"/>
        <v>0</v>
      </c>
    </row>
    <row r="188" spans="1:15">
      <c r="A188" s="91" t="s">
        <v>654</v>
      </c>
      <c r="B188" s="92" t="s">
        <v>454</v>
      </c>
      <c r="C188" s="20" t="s">
        <v>78</v>
      </c>
      <c r="D188" s="28" t="s">
        <v>22</v>
      </c>
      <c r="E188" s="91" t="s">
        <v>437</v>
      </c>
      <c r="F188" s="21" t="s">
        <v>149</v>
      </c>
      <c r="G188" s="22" t="s">
        <v>197</v>
      </c>
      <c r="H188" s="18">
        <v>1</v>
      </c>
      <c r="I188" s="23" t="s">
        <v>71</v>
      </c>
      <c r="J188" s="8">
        <v>1</v>
      </c>
      <c r="K188" s="87">
        <f>VLOOKUP(E188,照明設備稼働時間!$A$4:$F$56,5,FALSE)</f>
        <v>0</v>
      </c>
      <c r="L188" s="87" t="str">
        <f t="shared" si="4"/>
        <v>JD110V50W1非常灯　電源別置</v>
      </c>
      <c r="M188" s="87">
        <f>VLOOKUP(L188,照明器具一覧!$B$4:$F$93,5,FALSE)</f>
        <v>50</v>
      </c>
      <c r="N188" s="91">
        <v>1</v>
      </c>
      <c r="O188" s="116">
        <f t="shared" si="5"/>
        <v>0</v>
      </c>
    </row>
    <row r="189" spans="1:15">
      <c r="A189" s="91" t="s">
        <v>655</v>
      </c>
      <c r="B189" s="92" t="s">
        <v>454</v>
      </c>
      <c r="C189" s="20" t="s">
        <v>78</v>
      </c>
      <c r="D189" s="28" t="s">
        <v>22</v>
      </c>
      <c r="E189" s="91" t="s">
        <v>437</v>
      </c>
      <c r="F189" s="21" t="s">
        <v>150</v>
      </c>
      <c r="G189" s="22" t="s">
        <v>197</v>
      </c>
      <c r="H189" s="18">
        <v>1</v>
      </c>
      <c r="I189" s="23" t="s">
        <v>71</v>
      </c>
      <c r="J189" s="8">
        <v>1</v>
      </c>
      <c r="K189" s="87">
        <f>VLOOKUP(E189,照明設備稼働時間!$A$4:$F$56,5,FALSE)</f>
        <v>0</v>
      </c>
      <c r="L189" s="87" t="str">
        <f t="shared" si="4"/>
        <v>JD110V50W1非常灯　電源別置</v>
      </c>
      <c r="M189" s="87">
        <f>VLOOKUP(L189,照明器具一覧!$B$4:$F$93,5,FALSE)</f>
        <v>50</v>
      </c>
      <c r="N189" s="91">
        <v>1</v>
      </c>
      <c r="O189" s="116">
        <f t="shared" si="5"/>
        <v>0</v>
      </c>
    </row>
    <row r="190" spans="1:15">
      <c r="A190" s="91" t="s">
        <v>656</v>
      </c>
      <c r="B190" s="92" t="s">
        <v>454</v>
      </c>
      <c r="C190" s="20" t="s">
        <v>78</v>
      </c>
      <c r="D190" s="28" t="s">
        <v>22</v>
      </c>
      <c r="E190" s="91" t="s">
        <v>437</v>
      </c>
      <c r="F190" s="21" t="s">
        <v>151</v>
      </c>
      <c r="G190" s="22" t="s">
        <v>197</v>
      </c>
      <c r="H190" s="18">
        <v>1</v>
      </c>
      <c r="I190" s="23" t="s">
        <v>71</v>
      </c>
      <c r="J190" s="8">
        <v>3</v>
      </c>
      <c r="K190" s="87">
        <f>VLOOKUP(E190,照明設備稼働時間!$A$4:$F$56,5,FALSE)</f>
        <v>0</v>
      </c>
      <c r="L190" s="87" t="str">
        <f t="shared" si="4"/>
        <v>JD110V50W1非常灯　電源別置</v>
      </c>
      <c r="M190" s="87">
        <f>VLOOKUP(L190,照明器具一覧!$B$4:$F$93,5,FALSE)</f>
        <v>50</v>
      </c>
      <c r="N190" s="91">
        <v>1</v>
      </c>
      <c r="O190" s="116">
        <f t="shared" si="5"/>
        <v>0</v>
      </c>
    </row>
    <row r="191" spans="1:15">
      <c r="A191" s="91" t="s">
        <v>657</v>
      </c>
      <c r="B191" s="92" t="s">
        <v>454</v>
      </c>
      <c r="C191" s="20" t="s">
        <v>78</v>
      </c>
      <c r="D191" s="28" t="s">
        <v>22</v>
      </c>
      <c r="E191" s="91" t="s">
        <v>437</v>
      </c>
      <c r="F191" s="21" t="s">
        <v>362</v>
      </c>
      <c r="G191" s="22" t="s">
        <v>197</v>
      </c>
      <c r="H191" s="18">
        <v>1</v>
      </c>
      <c r="I191" s="23" t="s">
        <v>71</v>
      </c>
      <c r="J191" s="8">
        <v>1</v>
      </c>
      <c r="K191" s="87">
        <f>VLOOKUP(E191,照明設備稼働時間!$A$4:$F$56,5,FALSE)</f>
        <v>0</v>
      </c>
      <c r="L191" s="87" t="str">
        <f t="shared" si="4"/>
        <v>JD110V50W1非常灯　電源別置</v>
      </c>
      <c r="M191" s="87">
        <f>VLOOKUP(L191,照明器具一覧!$B$4:$F$93,5,FALSE)</f>
        <v>50</v>
      </c>
      <c r="N191" s="91">
        <v>1</v>
      </c>
      <c r="O191" s="116">
        <f t="shared" si="5"/>
        <v>0</v>
      </c>
    </row>
    <row r="192" spans="1:15">
      <c r="A192" s="91" t="s">
        <v>658</v>
      </c>
      <c r="B192" s="92" t="s">
        <v>454</v>
      </c>
      <c r="C192" s="20" t="s">
        <v>78</v>
      </c>
      <c r="D192" s="28" t="s">
        <v>22</v>
      </c>
      <c r="E192" s="91" t="s">
        <v>437</v>
      </c>
      <c r="F192" s="21" t="s">
        <v>153</v>
      </c>
      <c r="G192" s="22" t="s">
        <v>197</v>
      </c>
      <c r="H192" s="18">
        <v>1</v>
      </c>
      <c r="I192" s="23" t="s">
        <v>71</v>
      </c>
      <c r="J192" s="8">
        <v>2</v>
      </c>
      <c r="K192" s="87">
        <f>VLOOKUP(E192,照明設備稼働時間!$A$4:$F$56,5,FALSE)</f>
        <v>0</v>
      </c>
      <c r="L192" s="87" t="str">
        <f t="shared" si="4"/>
        <v>JD110V50W1非常灯　電源別置</v>
      </c>
      <c r="M192" s="87">
        <f>VLOOKUP(L192,照明器具一覧!$B$4:$F$93,5,FALSE)</f>
        <v>50</v>
      </c>
      <c r="N192" s="91">
        <v>1</v>
      </c>
      <c r="O192" s="116">
        <f t="shared" si="5"/>
        <v>0</v>
      </c>
    </row>
    <row r="193" spans="1:15">
      <c r="A193" s="91" t="s">
        <v>659</v>
      </c>
      <c r="B193" s="92" t="s">
        <v>454</v>
      </c>
      <c r="C193" s="20" t="s">
        <v>78</v>
      </c>
      <c r="D193" s="28" t="s">
        <v>22</v>
      </c>
      <c r="E193" s="91" t="s">
        <v>437</v>
      </c>
      <c r="F193" s="21" t="s">
        <v>155</v>
      </c>
      <c r="G193" s="22" t="s">
        <v>197</v>
      </c>
      <c r="H193" s="18">
        <v>1</v>
      </c>
      <c r="I193" s="23" t="s">
        <v>71</v>
      </c>
      <c r="J193" s="8">
        <v>13</v>
      </c>
      <c r="K193" s="87">
        <f>VLOOKUP(E193,照明設備稼働時間!$A$4:$F$56,5,FALSE)</f>
        <v>0</v>
      </c>
      <c r="L193" s="87" t="str">
        <f t="shared" si="4"/>
        <v>JD110V50W1非常灯　電源別置</v>
      </c>
      <c r="M193" s="87">
        <f>VLOOKUP(L193,照明器具一覧!$B$4:$F$93,5,FALSE)</f>
        <v>50</v>
      </c>
      <c r="N193" s="91">
        <v>1</v>
      </c>
      <c r="O193" s="116">
        <f t="shared" si="5"/>
        <v>0</v>
      </c>
    </row>
    <row r="194" spans="1:15">
      <c r="A194" s="91" t="s">
        <v>660</v>
      </c>
      <c r="B194" s="92" t="s">
        <v>454</v>
      </c>
      <c r="C194" s="20" t="s">
        <v>78</v>
      </c>
      <c r="D194" s="28" t="s">
        <v>22</v>
      </c>
      <c r="E194" s="91" t="s">
        <v>437</v>
      </c>
      <c r="F194" s="21" t="s">
        <v>156</v>
      </c>
      <c r="G194" s="22" t="s">
        <v>197</v>
      </c>
      <c r="H194" s="18">
        <v>1</v>
      </c>
      <c r="I194" s="23" t="s">
        <v>71</v>
      </c>
      <c r="J194" s="8">
        <v>6</v>
      </c>
      <c r="K194" s="87">
        <f>VLOOKUP(E194,照明設備稼働時間!$A$4:$F$56,5,FALSE)</f>
        <v>0</v>
      </c>
      <c r="L194" s="87" t="str">
        <f t="shared" si="4"/>
        <v>JD110V50W1非常灯　電源別置</v>
      </c>
      <c r="M194" s="87">
        <f>VLOOKUP(L194,照明器具一覧!$B$4:$F$93,5,FALSE)</f>
        <v>50</v>
      </c>
      <c r="N194" s="91">
        <v>1</v>
      </c>
      <c r="O194" s="116">
        <f t="shared" si="5"/>
        <v>0</v>
      </c>
    </row>
    <row r="195" spans="1:15">
      <c r="A195" s="91" t="s">
        <v>661</v>
      </c>
      <c r="B195" s="92" t="s">
        <v>454</v>
      </c>
      <c r="C195" s="20" t="s">
        <v>78</v>
      </c>
      <c r="D195" s="28" t="s">
        <v>22</v>
      </c>
      <c r="E195" s="91" t="s">
        <v>437</v>
      </c>
      <c r="F195" s="21" t="s">
        <v>157</v>
      </c>
      <c r="G195" s="22" t="s">
        <v>197</v>
      </c>
      <c r="H195" s="18">
        <v>1</v>
      </c>
      <c r="I195" s="23" t="s">
        <v>71</v>
      </c>
      <c r="J195" s="8">
        <v>1</v>
      </c>
      <c r="K195" s="87">
        <f>VLOOKUP(E195,照明設備稼働時間!$A$4:$F$56,5,FALSE)</f>
        <v>0</v>
      </c>
      <c r="L195" s="87" t="str">
        <f t="shared" si="4"/>
        <v>JD110V50W1非常灯　電源別置</v>
      </c>
      <c r="M195" s="87">
        <f>VLOOKUP(L195,照明器具一覧!$B$4:$F$93,5,FALSE)</f>
        <v>50</v>
      </c>
      <c r="N195" s="91">
        <v>1</v>
      </c>
      <c r="O195" s="116">
        <f t="shared" si="5"/>
        <v>0</v>
      </c>
    </row>
    <row r="196" spans="1:15">
      <c r="A196" s="91" t="s">
        <v>662</v>
      </c>
      <c r="B196" s="92" t="s">
        <v>454</v>
      </c>
      <c r="C196" s="20" t="s">
        <v>78</v>
      </c>
      <c r="D196" s="28" t="s">
        <v>22</v>
      </c>
      <c r="E196" s="91" t="s">
        <v>437</v>
      </c>
      <c r="F196" s="21" t="s">
        <v>158</v>
      </c>
      <c r="G196" s="22" t="s">
        <v>197</v>
      </c>
      <c r="H196" s="18">
        <v>1</v>
      </c>
      <c r="I196" s="23" t="s">
        <v>71</v>
      </c>
      <c r="J196" s="8">
        <v>1</v>
      </c>
      <c r="K196" s="87">
        <f>VLOOKUP(E196,照明設備稼働時間!$A$4:$F$56,5,FALSE)</f>
        <v>0</v>
      </c>
      <c r="L196" s="87" t="str">
        <f t="shared" si="4"/>
        <v>JD110V50W1非常灯　電源別置</v>
      </c>
      <c r="M196" s="87">
        <f>VLOOKUP(L196,照明器具一覧!$B$4:$F$93,5,FALSE)</f>
        <v>50</v>
      </c>
      <c r="N196" s="91">
        <v>1</v>
      </c>
      <c r="O196" s="116">
        <f t="shared" si="5"/>
        <v>0</v>
      </c>
    </row>
    <row r="197" spans="1:15">
      <c r="A197" s="91" t="s">
        <v>663</v>
      </c>
      <c r="B197" s="92" t="s">
        <v>454</v>
      </c>
      <c r="C197" s="20" t="s">
        <v>78</v>
      </c>
      <c r="D197" s="28" t="s">
        <v>22</v>
      </c>
      <c r="E197" s="91" t="s">
        <v>437</v>
      </c>
      <c r="F197" s="21" t="s">
        <v>159</v>
      </c>
      <c r="G197" s="22" t="s">
        <v>197</v>
      </c>
      <c r="H197" s="18">
        <v>1</v>
      </c>
      <c r="I197" s="23" t="s">
        <v>71</v>
      </c>
      <c r="J197" s="8">
        <v>1</v>
      </c>
      <c r="K197" s="87">
        <f>VLOOKUP(E197,照明設備稼働時間!$A$4:$F$56,5,FALSE)</f>
        <v>0</v>
      </c>
      <c r="L197" s="87" t="str">
        <f t="shared" ref="L197:L260" si="6">G197&amp;H197&amp;I197</f>
        <v>JD110V50W1非常灯　電源別置</v>
      </c>
      <c r="M197" s="87">
        <f>VLOOKUP(L197,照明器具一覧!$B$4:$F$93,5,FALSE)</f>
        <v>50</v>
      </c>
      <c r="N197" s="91">
        <v>1</v>
      </c>
      <c r="O197" s="116">
        <f t="shared" ref="O197:O260" si="7">(J197*K197*M197*N197)/1000</f>
        <v>0</v>
      </c>
    </row>
    <row r="198" spans="1:15">
      <c r="A198" s="91" t="s">
        <v>664</v>
      </c>
      <c r="B198" s="92" t="s">
        <v>454</v>
      </c>
      <c r="C198" s="20" t="s">
        <v>78</v>
      </c>
      <c r="D198" s="28" t="s">
        <v>22</v>
      </c>
      <c r="E198" s="91" t="s">
        <v>437</v>
      </c>
      <c r="F198" s="21" t="s">
        <v>163</v>
      </c>
      <c r="G198" s="22" t="s">
        <v>197</v>
      </c>
      <c r="H198" s="18">
        <v>1</v>
      </c>
      <c r="I198" s="23" t="s">
        <v>71</v>
      </c>
      <c r="J198" s="8">
        <v>1</v>
      </c>
      <c r="K198" s="87">
        <f>VLOOKUP(E198,照明設備稼働時間!$A$4:$F$56,5,FALSE)</f>
        <v>0</v>
      </c>
      <c r="L198" s="87" t="str">
        <f t="shared" si="6"/>
        <v>JD110V50W1非常灯　電源別置</v>
      </c>
      <c r="M198" s="87">
        <f>VLOOKUP(L198,照明器具一覧!$B$4:$F$93,5,FALSE)</f>
        <v>50</v>
      </c>
      <c r="N198" s="91">
        <v>1</v>
      </c>
      <c r="O198" s="116">
        <f t="shared" si="7"/>
        <v>0</v>
      </c>
    </row>
    <row r="199" spans="1:15">
      <c r="A199" s="91" t="s">
        <v>665</v>
      </c>
      <c r="B199" s="92" t="s">
        <v>454</v>
      </c>
      <c r="C199" s="20" t="s">
        <v>78</v>
      </c>
      <c r="D199" s="28" t="s">
        <v>22</v>
      </c>
      <c r="E199" s="91" t="s">
        <v>437</v>
      </c>
      <c r="F199" s="21" t="s">
        <v>164</v>
      </c>
      <c r="G199" s="22" t="s">
        <v>197</v>
      </c>
      <c r="H199" s="18">
        <v>1</v>
      </c>
      <c r="I199" s="23" t="s">
        <v>71</v>
      </c>
      <c r="J199" s="8">
        <v>1</v>
      </c>
      <c r="K199" s="87">
        <f>VLOOKUP(E199,照明設備稼働時間!$A$4:$F$56,5,FALSE)</f>
        <v>0</v>
      </c>
      <c r="L199" s="87" t="str">
        <f t="shared" si="6"/>
        <v>JD110V50W1非常灯　電源別置</v>
      </c>
      <c r="M199" s="87">
        <f>VLOOKUP(L199,照明器具一覧!$B$4:$F$93,5,FALSE)</f>
        <v>50</v>
      </c>
      <c r="N199" s="91">
        <v>1</v>
      </c>
      <c r="O199" s="116">
        <f t="shared" si="7"/>
        <v>0</v>
      </c>
    </row>
    <row r="200" spans="1:15">
      <c r="A200" s="91" t="s">
        <v>666</v>
      </c>
      <c r="B200" s="92" t="s">
        <v>454</v>
      </c>
      <c r="C200" s="20" t="s">
        <v>78</v>
      </c>
      <c r="D200" s="28" t="s">
        <v>22</v>
      </c>
      <c r="E200" s="91" t="s">
        <v>437</v>
      </c>
      <c r="F200" s="21" t="s">
        <v>165</v>
      </c>
      <c r="G200" s="22" t="s">
        <v>197</v>
      </c>
      <c r="H200" s="18">
        <v>1</v>
      </c>
      <c r="I200" s="23" t="s">
        <v>71</v>
      </c>
      <c r="J200" s="8">
        <v>1</v>
      </c>
      <c r="K200" s="87">
        <f>VLOOKUP(E200,照明設備稼働時間!$A$4:$F$56,5,FALSE)</f>
        <v>0</v>
      </c>
      <c r="L200" s="87" t="str">
        <f t="shared" si="6"/>
        <v>JD110V50W1非常灯　電源別置</v>
      </c>
      <c r="M200" s="87">
        <f>VLOOKUP(L200,照明器具一覧!$B$4:$F$93,5,FALSE)</f>
        <v>50</v>
      </c>
      <c r="N200" s="91">
        <v>1</v>
      </c>
      <c r="O200" s="116">
        <f t="shared" si="7"/>
        <v>0</v>
      </c>
    </row>
    <row r="201" spans="1:15">
      <c r="A201" s="91" t="s">
        <v>667</v>
      </c>
      <c r="B201" s="92" t="s">
        <v>454</v>
      </c>
      <c r="C201" s="20" t="s">
        <v>78</v>
      </c>
      <c r="D201" s="28" t="s">
        <v>22</v>
      </c>
      <c r="E201" s="91" t="s">
        <v>437</v>
      </c>
      <c r="F201" s="21" t="s">
        <v>166</v>
      </c>
      <c r="G201" s="22" t="s">
        <v>197</v>
      </c>
      <c r="H201" s="18">
        <v>1</v>
      </c>
      <c r="I201" s="23" t="s">
        <v>71</v>
      </c>
      <c r="J201" s="8">
        <v>1</v>
      </c>
      <c r="K201" s="87">
        <f>VLOOKUP(E201,照明設備稼働時間!$A$4:$F$56,5,FALSE)</f>
        <v>0</v>
      </c>
      <c r="L201" s="87" t="str">
        <f t="shared" si="6"/>
        <v>JD110V50W1非常灯　電源別置</v>
      </c>
      <c r="M201" s="87">
        <f>VLOOKUP(L201,照明器具一覧!$B$4:$F$93,5,FALSE)</f>
        <v>50</v>
      </c>
      <c r="N201" s="91">
        <v>1</v>
      </c>
      <c r="O201" s="116">
        <f t="shared" si="7"/>
        <v>0</v>
      </c>
    </row>
    <row r="202" spans="1:15">
      <c r="A202" s="91" t="s">
        <v>668</v>
      </c>
      <c r="B202" s="92" t="s">
        <v>454</v>
      </c>
      <c r="C202" s="20" t="s">
        <v>78</v>
      </c>
      <c r="D202" s="28" t="s">
        <v>22</v>
      </c>
      <c r="E202" s="91" t="s">
        <v>437</v>
      </c>
      <c r="F202" s="21" t="s">
        <v>167</v>
      </c>
      <c r="G202" s="22" t="s">
        <v>197</v>
      </c>
      <c r="H202" s="18">
        <v>1</v>
      </c>
      <c r="I202" s="23" t="s">
        <v>71</v>
      </c>
      <c r="J202" s="8">
        <v>3</v>
      </c>
      <c r="K202" s="87">
        <f>VLOOKUP(E202,照明設備稼働時間!$A$4:$F$56,5,FALSE)</f>
        <v>0</v>
      </c>
      <c r="L202" s="87" t="str">
        <f t="shared" si="6"/>
        <v>JD110V50W1非常灯　電源別置</v>
      </c>
      <c r="M202" s="87">
        <f>VLOOKUP(L202,照明器具一覧!$B$4:$F$93,5,FALSE)</f>
        <v>50</v>
      </c>
      <c r="N202" s="91">
        <v>1</v>
      </c>
      <c r="O202" s="116">
        <f t="shared" si="7"/>
        <v>0</v>
      </c>
    </row>
    <row r="203" spans="1:15">
      <c r="A203" s="91" t="s">
        <v>669</v>
      </c>
      <c r="B203" s="92" t="s">
        <v>454</v>
      </c>
      <c r="C203" s="20" t="s">
        <v>78</v>
      </c>
      <c r="D203" s="28" t="s">
        <v>22</v>
      </c>
      <c r="E203" s="91" t="s">
        <v>437</v>
      </c>
      <c r="F203" s="21" t="s">
        <v>168</v>
      </c>
      <c r="G203" s="22" t="s">
        <v>197</v>
      </c>
      <c r="H203" s="18">
        <v>1</v>
      </c>
      <c r="I203" s="23" t="s">
        <v>71</v>
      </c>
      <c r="J203" s="8">
        <v>2</v>
      </c>
      <c r="K203" s="87">
        <f>VLOOKUP(E203,照明設備稼働時間!$A$4:$F$56,5,FALSE)</f>
        <v>0</v>
      </c>
      <c r="L203" s="87" t="str">
        <f t="shared" si="6"/>
        <v>JD110V50W1非常灯　電源別置</v>
      </c>
      <c r="M203" s="87">
        <f>VLOOKUP(L203,照明器具一覧!$B$4:$F$93,5,FALSE)</f>
        <v>50</v>
      </c>
      <c r="N203" s="91">
        <v>1</v>
      </c>
      <c r="O203" s="116">
        <f t="shared" si="7"/>
        <v>0</v>
      </c>
    </row>
    <row r="204" spans="1:15">
      <c r="A204" s="91" t="s">
        <v>670</v>
      </c>
      <c r="B204" s="92" t="s">
        <v>454</v>
      </c>
      <c r="C204" s="20" t="s">
        <v>78</v>
      </c>
      <c r="D204" s="28" t="s">
        <v>22</v>
      </c>
      <c r="E204" s="91" t="s">
        <v>437</v>
      </c>
      <c r="F204" s="21" t="s">
        <v>172</v>
      </c>
      <c r="G204" s="22" t="s">
        <v>197</v>
      </c>
      <c r="H204" s="18">
        <v>1</v>
      </c>
      <c r="I204" s="23" t="s">
        <v>71</v>
      </c>
      <c r="J204" s="8">
        <v>1</v>
      </c>
      <c r="K204" s="87">
        <f>VLOOKUP(E204,照明設備稼働時間!$A$4:$F$56,5,FALSE)</f>
        <v>0</v>
      </c>
      <c r="L204" s="87" t="str">
        <f t="shared" si="6"/>
        <v>JD110V50W1非常灯　電源別置</v>
      </c>
      <c r="M204" s="87">
        <f>VLOOKUP(L204,照明器具一覧!$B$4:$F$93,5,FALSE)</f>
        <v>50</v>
      </c>
      <c r="N204" s="91">
        <v>1</v>
      </c>
      <c r="O204" s="116">
        <f t="shared" si="7"/>
        <v>0</v>
      </c>
    </row>
    <row r="205" spans="1:15">
      <c r="A205" s="91" t="s">
        <v>671</v>
      </c>
      <c r="B205" s="92" t="s">
        <v>454</v>
      </c>
      <c r="C205" s="20" t="s">
        <v>78</v>
      </c>
      <c r="D205" s="28" t="s">
        <v>22</v>
      </c>
      <c r="E205" s="91" t="s">
        <v>437</v>
      </c>
      <c r="F205" s="21" t="s">
        <v>174</v>
      </c>
      <c r="G205" s="22" t="s">
        <v>197</v>
      </c>
      <c r="H205" s="18">
        <v>1</v>
      </c>
      <c r="I205" s="23" t="s">
        <v>71</v>
      </c>
      <c r="J205" s="8">
        <v>1</v>
      </c>
      <c r="K205" s="87">
        <f>VLOOKUP(E205,照明設備稼働時間!$A$4:$F$56,5,FALSE)</f>
        <v>0</v>
      </c>
      <c r="L205" s="87" t="str">
        <f t="shared" si="6"/>
        <v>JD110V50W1非常灯　電源別置</v>
      </c>
      <c r="M205" s="87">
        <f>VLOOKUP(L205,照明器具一覧!$B$4:$F$93,5,FALSE)</f>
        <v>50</v>
      </c>
      <c r="N205" s="91">
        <v>1</v>
      </c>
      <c r="O205" s="116">
        <f t="shared" si="7"/>
        <v>0</v>
      </c>
    </row>
    <row r="206" spans="1:15">
      <c r="A206" s="91" t="s">
        <v>672</v>
      </c>
      <c r="B206" s="92" t="s">
        <v>454</v>
      </c>
      <c r="C206" s="20" t="s">
        <v>78</v>
      </c>
      <c r="D206" s="28" t="s">
        <v>22</v>
      </c>
      <c r="E206" s="91" t="s">
        <v>437</v>
      </c>
      <c r="F206" s="21" t="s">
        <v>173</v>
      </c>
      <c r="G206" s="22" t="s">
        <v>197</v>
      </c>
      <c r="H206" s="18">
        <v>1</v>
      </c>
      <c r="I206" s="23" t="s">
        <v>71</v>
      </c>
      <c r="J206" s="8">
        <v>1</v>
      </c>
      <c r="K206" s="87">
        <f>VLOOKUP(E206,照明設備稼働時間!$A$4:$F$56,5,FALSE)</f>
        <v>0</v>
      </c>
      <c r="L206" s="87" t="str">
        <f t="shared" si="6"/>
        <v>JD110V50W1非常灯　電源別置</v>
      </c>
      <c r="M206" s="87">
        <f>VLOOKUP(L206,照明器具一覧!$B$4:$F$93,5,FALSE)</f>
        <v>50</v>
      </c>
      <c r="N206" s="91">
        <v>1</v>
      </c>
      <c r="O206" s="116">
        <f t="shared" si="7"/>
        <v>0</v>
      </c>
    </row>
    <row r="207" spans="1:15">
      <c r="A207" s="91" t="s">
        <v>673</v>
      </c>
      <c r="B207" s="92" t="s">
        <v>454</v>
      </c>
      <c r="C207" s="20" t="s">
        <v>78</v>
      </c>
      <c r="D207" s="28" t="s">
        <v>22</v>
      </c>
      <c r="E207" s="91" t="s">
        <v>437</v>
      </c>
      <c r="F207" s="21" t="s">
        <v>175</v>
      </c>
      <c r="G207" s="22" t="s">
        <v>197</v>
      </c>
      <c r="H207" s="18">
        <v>1</v>
      </c>
      <c r="I207" s="23" t="s">
        <v>71</v>
      </c>
      <c r="J207" s="8">
        <v>1</v>
      </c>
      <c r="K207" s="87">
        <f>VLOOKUP(E207,照明設備稼働時間!$A$4:$F$56,5,FALSE)</f>
        <v>0</v>
      </c>
      <c r="L207" s="87" t="str">
        <f t="shared" si="6"/>
        <v>JD110V50W1非常灯　電源別置</v>
      </c>
      <c r="M207" s="87">
        <f>VLOOKUP(L207,照明器具一覧!$B$4:$F$93,5,FALSE)</f>
        <v>50</v>
      </c>
      <c r="N207" s="91">
        <v>1</v>
      </c>
      <c r="O207" s="116">
        <f t="shared" si="7"/>
        <v>0</v>
      </c>
    </row>
    <row r="208" spans="1:15">
      <c r="A208" s="91" t="s">
        <v>674</v>
      </c>
      <c r="B208" s="92" t="s">
        <v>454</v>
      </c>
      <c r="C208" s="20" t="s">
        <v>78</v>
      </c>
      <c r="D208" s="28" t="s">
        <v>22</v>
      </c>
      <c r="E208" s="91" t="s">
        <v>437</v>
      </c>
      <c r="F208" s="21" t="s">
        <v>177</v>
      </c>
      <c r="G208" s="22" t="s">
        <v>197</v>
      </c>
      <c r="H208" s="18">
        <v>1</v>
      </c>
      <c r="I208" s="23" t="s">
        <v>71</v>
      </c>
      <c r="J208" s="8">
        <v>2</v>
      </c>
      <c r="K208" s="87">
        <f>VLOOKUP(E208,照明設備稼働時間!$A$4:$F$56,5,FALSE)</f>
        <v>0</v>
      </c>
      <c r="L208" s="87" t="str">
        <f t="shared" si="6"/>
        <v>JD110V50W1非常灯　電源別置</v>
      </c>
      <c r="M208" s="87">
        <f>VLOOKUP(L208,照明器具一覧!$B$4:$F$93,5,FALSE)</f>
        <v>50</v>
      </c>
      <c r="N208" s="91">
        <v>1</v>
      </c>
      <c r="O208" s="116">
        <f t="shared" si="7"/>
        <v>0</v>
      </c>
    </row>
    <row r="209" spans="1:15">
      <c r="A209" s="91" t="s">
        <v>675</v>
      </c>
      <c r="B209" s="92" t="s">
        <v>454</v>
      </c>
      <c r="C209" s="20" t="s">
        <v>78</v>
      </c>
      <c r="D209" s="28" t="s">
        <v>22</v>
      </c>
      <c r="E209" s="91" t="s">
        <v>437</v>
      </c>
      <c r="F209" s="21" t="s">
        <v>178</v>
      </c>
      <c r="G209" s="22" t="s">
        <v>197</v>
      </c>
      <c r="H209" s="18">
        <v>1</v>
      </c>
      <c r="I209" s="23" t="s">
        <v>71</v>
      </c>
      <c r="J209" s="8">
        <v>2</v>
      </c>
      <c r="K209" s="87">
        <f>VLOOKUP(E209,照明設備稼働時間!$A$4:$F$56,5,FALSE)</f>
        <v>0</v>
      </c>
      <c r="L209" s="87" t="str">
        <f t="shared" si="6"/>
        <v>JD110V50W1非常灯　電源別置</v>
      </c>
      <c r="M209" s="87">
        <f>VLOOKUP(L209,照明器具一覧!$B$4:$F$93,5,FALSE)</f>
        <v>50</v>
      </c>
      <c r="N209" s="91">
        <v>1</v>
      </c>
      <c r="O209" s="116">
        <f t="shared" si="7"/>
        <v>0</v>
      </c>
    </row>
    <row r="210" spans="1:15">
      <c r="A210" s="91" t="s">
        <v>676</v>
      </c>
      <c r="B210" s="92" t="s">
        <v>454</v>
      </c>
      <c r="C210" s="20" t="s">
        <v>78</v>
      </c>
      <c r="D210" s="28" t="s">
        <v>22</v>
      </c>
      <c r="E210" s="91" t="s">
        <v>437</v>
      </c>
      <c r="F210" s="21" t="s">
        <v>180</v>
      </c>
      <c r="G210" s="22" t="s">
        <v>197</v>
      </c>
      <c r="H210" s="18">
        <v>1</v>
      </c>
      <c r="I210" s="23" t="s">
        <v>71</v>
      </c>
      <c r="J210" s="8">
        <v>2</v>
      </c>
      <c r="K210" s="87">
        <f>VLOOKUP(E210,照明設備稼働時間!$A$4:$F$56,5,FALSE)</f>
        <v>0</v>
      </c>
      <c r="L210" s="87" t="str">
        <f t="shared" si="6"/>
        <v>JD110V50W1非常灯　電源別置</v>
      </c>
      <c r="M210" s="87">
        <f>VLOOKUP(L210,照明器具一覧!$B$4:$F$93,5,FALSE)</f>
        <v>50</v>
      </c>
      <c r="N210" s="91">
        <v>1</v>
      </c>
      <c r="O210" s="116">
        <f t="shared" si="7"/>
        <v>0</v>
      </c>
    </row>
    <row r="211" spans="1:15">
      <c r="A211" s="91" t="s">
        <v>677</v>
      </c>
      <c r="B211" s="92" t="s">
        <v>454</v>
      </c>
      <c r="C211" s="20" t="s">
        <v>78</v>
      </c>
      <c r="D211" s="28" t="s">
        <v>22</v>
      </c>
      <c r="E211" s="91" t="s">
        <v>437</v>
      </c>
      <c r="F211" s="21" t="s">
        <v>181</v>
      </c>
      <c r="G211" s="22" t="s">
        <v>197</v>
      </c>
      <c r="H211" s="18">
        <v>1</v>
      </c>
      <c r="I211" s="23" t="s">
        <v>71</v>
      </c>
      <c r="J211" s="8">
        <v>1</v>
      </c>
      <c r="K211" s="87">
        <f>VLOOKUP(E211,照明設備稼働時間!$A$4:$F$56,5,FALSE)</f>
        <v>0</v>
      </c>
      <c r="L211" s="87" t="str">
        <f t="shared" si="6"/>
        <v>JD110V50W1非常灯　電源別置</v>
      </c>
      <c r="M211" s="87">
        <f>VLOOKUP(L211,照明器具一覧!$B$4:$F$93,5,FALSE)</f>
        <v>50</v>
      </c>
      <c r="N211" s="91">
        <v>1</v>
      </c>
      <c r="O211" s="116">
        <f t="shared" si="7"/>
        <v>0</v>
      </c>
    </row>
    <row r="212" spans="1:15">
      <c r="A212" s="91" t="s">
        <v>678</v>
      </c>
      <c r="B212" s="92" t="s">
        <v>454</v>
      </c>
      <c r="C212" s="20" t="s">
        <v>78</v>
      </c>
      <c r="D212" s="28" t="s">
        <v>22</v>
      </c>
      <c r="E212" s="91" t="s">
        <v>437</v>
      </c>
      <c r="F212" s="21" t="s">
        <v>182</v>
      </c>
      <c r="G212" s="22" t="s">
        <v>197</v>
      </c>
      <c r="H212" s="18">
        <v>1</v>
      </c>
      <c r="I212" s="23" t="s">
        <v>71</v>
      </c>
      <c r="J212" s="8">
        <v>1</v>
      </c>
      <c r="K212" s="87">
        <f>VLOOKUP(E212,照明設備稼働時間!$A$4:$F$56,5,FALSE)</f>
        <v>0</v>
      </c>
      <c r="L212" s="87" t="str">
        <f t="shared" si="6"/>
        <v>JD110V50W1非常灯　電源別置</v>
      </c>
      <c r="M212" s="87">
        <f>VLOOKUP(L212,照明器具一覧!$B$4:$F$93,5,FALSE)</f>
        <v>50</v>
      </c>
      <c r="N212" s="91">
        <v>1</v>
      </c>
      <c r="O212" s="116">
        <f t="shared" si="7"/>
        <v>0</v>
      </c>
    </row>
    <row r="213" spans="1:15">
      <c r="A213" s="91" t="s">
        <v>679</v>
      </c>
      <c r="B213" s="92" t="s">
        <v>454</v>
      </c>
      <c r="C213" s="20" t="s">
        <v>78</v>
      </c>
      <c r="D213" s="28" t="s">
        <v>22</v>
      </c>
      <c r="E213" s="91" t="s">
        <v>437</v>
      </c>
      <c r="F213" s="21" t="s">
        <v>183</v>
      </c>
      <c r="G213" s="22" t="s">
        <v>197</v>
      </c>
      <c r="H213" s="18">
        <v>1</v>
      </c>
      <c r="I213" s="23" t="s">
        <v>71</v>
      </c>
      <c r="J213" s="8">
        <v>1</v>
      </c>
      <c r="K213" s="87">
        <f>VLOOKUP(E213,照明設備稼働時間!$A$4:$F$56,5,FALSE)</f>
        <v>0</v>
      </c>
      <c r="L213" s="87" t="str">
        <f t="shared" si="6"/>
        <v>JD110V50W1非常灯　電源別置</v>
      </c>
      <c r="M213" s="87">
        <f>VLOOKUP(L213,照明器具一覧!$B$4:$F$93,5,FALSE)</f>
        <v>50</v>
      </c>
      <c r="N213" s="91">
        <v>1</v>
      </c>
      <c r="O213" s="116">
        <f t="shared" si="7"/>
        <v>0</v>
      </c>
    </row>
    <row r="214" spans="1:15">
      <c r="A214" s="91" t="s">
        <v>680</v>
      </c>
      <c r="B214" s="92" t="s">
        <v>454</v>
      </c>
      <c r="C214" s="20" t="s">
        <v>78</v>
      </c>
      <c r="D214" s="28" t="s">
        <v>22</v>
      </c>
      <c r="E214" s="91" t="s">
        <v>437</v>
      </c>
      <c r="F214" s="21" t="s">
        <v>184</v>
      </c>
      <c r="G214" s="22" t="s">
        <v>197</v>
      </c>
      <c r="H214" s="18">
        <v>1</v>
      </c>
      <c r="I214" s="23" t="s">
        <v>71</v>
      </c>
      <c r="J214" s="8">
        <v>1</v>
      </c>
      <c r="K214" s="87">
        <f>VLOOKUP(E214,照明設備稼働時間!$A$4:$F$56,5,FALSE)</f>
        <v>0</v>
      </c>
      <c r="L214" s="87" t="str">
        <f t="shared" si="6"/>
        <v>JD110V50W1非常灯　電源別置</v>
      </c>
      <c r="M214" s="87">
        <f>VLOOKUP(L214,照明器具一覧!$B$4:$F$93,5,FALSE)</f>
        <v>50</v>
      </c>
      <c r="N214" s="91">
        <v>1</v>
      </c>
      <c r="O214" s="116">
        <f t="shared" si="7"/>
        <v>0</v>
      </c>
    </row>
    <row r="215" spans="1:15">
      <c r="A215" s="91" t="s">
        <v>681</v>
      </c>
      <c r="B215" s="92" t="s">
        <v>454</v>
      </c>
      <c r="C215" s="20" t="s">
        <v>78</v>
      </c>
      <c r="D215" s="28" t="s">
        <v>22</v>
      </c>
      <c r="E215" s="91" t="s">
        <v>437</v>
      </c>
      <c r="F215" s="21" t="s">
        <v>185</v>
      </c>
      <c r="G215" s="22" t="s">
        <v>197</v>
      </c>
      <c r="H215" s="18">
        <v>1</v>
      </c>
      <c r="I215" s="23" t="s">
        <v>71</v>
      </c>
      <c r="J215" s="8">
        <v>1</v>
      </c>
      <c r="K215" s="87">
        <f>VLOOKUP(E215,照明設備稼働時間!$A$4:$F$56,5,FALSE)</f>
        <v>0</v>
      </c>
      <c r="L215" s="87" t="str">
        <f t="shared" si="6"/>
        <v>JD110V50W1非常灯　電源別置</v>
      </c>
      <c r="M215" s="87">
        <f>VLOOKUP(L215,照明器具一覧!$B$4:$F$93,5,FALSE)</f>
        <v>50</v>
      </c>
      <c r="N215" s="91">
        <v>1</v>
      </c>
      <c r="O215" s="116">
        <f t="shared" si="7"/>
        <v>0</v>
      </c>
    </row>
    <row r="216" spans="1:15">
      <c r="A216" s="91" t="s">
        <v>682</v>
      </c>
      <c r="B216" s="92" t="s">
        <v>454</v>
      </c>
      <c r="C216" s="20" t="s">
        <v>78</v>
      </c>
      <c r="D216" s="28" t="s">
        <v>22</v>
      </c>
      <c r="E216" s="91" t="s">
        <v>437</v>
      </c>
      <c r="F216" s="21" t="s">
        <v>187</v>
      </c>
      <c r="G216" s="22" t="s">
        <v>197</v>
      </c>
      <c r="H216" s="18">
        <v>1</v>
      </c>
      <c r="I216" s="23" t="s">
        <v>71</v>
      </c>
      <c r="J216" s="8">
        <v>1</v>
      </c>
      <c r="K216" s="87">
        <f>VLOOKUP(E216,照明設備稼働時間!$A$4:$F$56,5,FALSE)</f>
        <v>0</v>
      </c>
      <c r="L216" s="87" t="str">
        <f t="shared" si="6"/>
        <v>JD110V50W1非常灯　電源別置</v>
      </c>
      <c r="M216" s="87">
        <f>VLOOKUP(L216,照明器具一覧!$B$4:$F$93,5,FALSE)</f>
        <v>50</v>
      </c>
      <c r="N216" s="91">
        <v>1</v>
      </c>
      <c r="O216" s="116">
        <f t="shared" si="7"/>
        <v>0</v>
      </c>
    </row>
    <row r="217" spans="1:15">
      <c r="A217" s="91" t="s">
        <v>683</v>
      </c>
      <c r="B217" s="92" t="s">
        <v>454</v>
      </c>
      <c r="C217" s="20" t="s">
        <v>78</v>
      </c>
      <c r="D217" s="28" t="s">
        <v>22</v>
      </c>
      <c r="E217" s="91" t="s">
        <v>437</v>
      </c>
      <c r="F217" s="21" t="s">
        <v>189</v>
      </c>
      <c r="G217" s="22" t="s">
        <v>197</v>
      </c>
      <c r="H217" s="18">
        <v>1</v>
      </c>
      <c r="I217" s="23" t="s">
        <v>71</v>
      </c>
      <c r="J217" s="8">
        <v>2</v>
      </c>
      <c r="K217" s="87">
        <f>VLOOKUP(E217,照明設備稼働時間!$A$4:$F$56,5,FALSE)</f>
        <v>0</v>
      </c>
      <c r="L217" s="87" t="str">
        <f t="shared" si="6"/>
        <v>JD110V50W1非常灯　電源別置</v>
      </c>
      <c r="M217" s="87">
        <f>VLOOKUP(L217,照明器具一覧!$B$4:$F$93,5,FALSE)</f>
        <v>50</v>
      </c>
      <c r="N217" s="91">
        <v>1</v>
      </c>
      <c r="O217" s="116">
        <f t="shared" si="7"/>
        <v>0</v>
      </c>
    </row>
    <row r="218" spans="1:15">
      <c r="A218" s="91" t="s">
        <v>684</v>
      </c>
      <c r="B218" s="92" t="s">
        <v>454</v>
      </c>
      <c r="C218" s="20" t="s">
        <v>78</v>
      </c>
      <c r="D218" s="28" t="s">
        <v>22</v>
      </c>
      <c r="E218" s="91" t="s">
        <v>437</v>
      </c>
      <c r="F218" s="21" t="s">
        <v>190</v>
      </c>
      <c r="G218" s="22" t="s">
        <v>197</v>
      </c>
      <c r="H218" s="18">
        <v>1</v>
      </c>
      <c r="I218" s="23" t="s">
        <v>71</v>
      </c>
      <c r="J218" s="8">
        <v>1</v>
      </c>
      <c r="K218" s="87">
        <f>VLOOKUP(E218,照明設備稼働時間!$A$4:$F$56,5,FALSE)</f>
        <v>0</v>
      </c>
      <c r="L218" s="87" t="str">
        <f t="shared" si="6"/>
        <v>JD110V50W1非常灯　電源別置</v>
      </c>
      <c r="M218" s="87">
        <f>VLOOKUP(L218,照明器具一覧!$B$4:$F$93,5,FALSE)</f>
        <v>50</v>
      </c>
      <c r="N218" s="91">
        <v>1</v>
      </c>
      <c r="O218" s="116">
        <f t="shared" si="7"/>
        <v>0</v>
      </c>
    </row>
    <row r="219" spans="1:15">
      <c r="A219" s="91" t="s">
        <v>685</v>
      </c>
      <c r="B219" s="92" t="s">
        <v>454</v>
      </c>
      <c r="C219" s="20" t="s">
        <v>78</v>
      </c>
      <c r="D219" s="28" t="s">
        <v>22</v>
      </c>
      <c r="E219" s="91" t="s">
        <v>437</v>
      </c>
      <c r="F219" s="21" t="s">
        <v>191</v>
      </c>
      <c r="G219" s="22" t="s">
        <v>197</v>
      </c>
      <c r="H219" s="18">
        <v>1</v>
      </c>
      <c r="I219" s="23" t="s">
        <v>71</v>
      </c>
      <c r="J219" s="8">
        <v>2</v>
      </c>
      <c r="K219" s="87">
        <f>VLOOKUP(E219,照明設備稼働時間!$A$4:$F$56,5,FALSE)</f>
        <v>0</v>
      </c>
      <c r="L219" s="87" t="str">
        <f t="shared" si="6"/>
        <v>JD110V50W1非常灯　電源別置</v>
      </c>
      <c r="M219" s="87">
        <f>VLOOKUP(L219,照明器具一覧!$B$4:$F$93,5,FALSE)</f>
        <v>50</v>
      </c>
      <c r="N219" s="91">
        <v>1</v>
      </c>
      <c r="O219" s="116">
        <f t="shared" si="7"/>
        <v>0</v>
      </c>
    </row>
    <row r="220" spans="1:15">
      <c r="A220" s="91" t="s">
        <v>686</v>
      </c>
      <c r="B220" s="92" t="s">
        <v>454</v>
      </c>
      <c r="C220" s="20" t="s">
        <v>78</v>
      </c>
      <c r="D220" s="28" t="s">
        <v>22</v>
      </c>
      <c r="E220" s="91" t="s">
        <v>437</v>
      </c>
      <c r="F220" s="21" t="s">
        <v>192</v>
      </c>
      <c r="G220" s="22" t="s">
        <v>197</v>
      </c>
      <c r="H220" s="18">
        <v>1</v>
      </c>
      <c r="I220" s="23" t="s">
        <v>71</v>
      </c>
      <c r="J220" s="8">
        <v>2</v>
      </c>
      <c r="K220" s="87">
        <f>VLOOKUP(E220,照明設備稼働時間!$A$4:$F$56,5,FALSE)</f>
        <v>0</v>
      </c>
      <c r="L220" s="87" t="str">
        <f t="shared" si="6"/>
        <v>JD110V50W1非常灯　電源別置</v>
      </c>
      <c r="M220" s="87">
        <f>VLOOKUP(L220,照明器具一覧!$B$4:$F$93,5,FALSE)</f>
        <v>50</v>
      </c>
      <c r="N220" s="91">
        <v>1</v>
      </c>
      <c r="O220" s="116">
        <f t="shared" si="7"/>
        <v>0</v>
      </c>
    </row>
    <row r="221" spans="1:15">
      <c r="A221" s="91" t="s">
        <v>687</v>
      </c>
      <c r="B221" s="92" t="s">
        <v>454</v>
      </c>
      <c r="C221" s="20" t="s">
        <v>78</v>
      </c>
      <c r="D221" s="28" t="s">
        <v>22</v>
      </c>
      <c r="E221" s="91" t="s">
        <v>437</v>
      </c>
      <c r="F221" s="21" t="s">
        <v>193</v>
      </c>
      <c r="G221" s="22" t="s">
        <v>197</v>
      </c>
      <c r="H221" s="18">
        <v>1</v>
      </c>
      <c r="I221" s="23" t="s">
        <v>71</v>
      </c>
      <c r="J221" s="8">
        <v>1</v>
      </c>
      <c r="K221" s="87">
        <f>VLOOKUP(E221,照明設備稼働時間!$A$4:$F$56,5,FALSE)</f>
        <v>0</v>
      </c>
      <c r="L221" s="87" t="str">
        <f t="shared" si="6"/>
        <v>JD110V50W1非常灯　電源別置</v>
      </c>
      <c r="M221" s="87">
        <f>VLOOKUP(L221,照明器具一覧!$B$4:$F$93,5,FALSE)</f>
        <v>50</v>
      </c>
      <c r="N221" s="91">
        <v>1</v>
      </c>
      <c r="O221" s="116">
        <f t="shared" si="7"/>
        <v>0</v>
      </c>
    </row>
    <row r="222" spans="1:15">
      <c r="A222" s="91" t="s">
        <v>688</v>
      </c>
      <c r="B222" s="92" t="s">
        <v>454</v>
      </c>
      <c r="C222" s="20" t="s">
        <v>78</v>
      </c>
      <c r="D222" s="28" t="s">
        <v>22</v>
      </c>
      <c r="E222" s="91" t="s">
        <v>437</v>
      </c>
      <c r="F222" s="21" t="s">
        <v>194</v>
      </c>
      <c r="G222" s="22" t="s">
        <v>197</v>
      </c>
      <c r="H222" s="18">
        <v>1</v>
      </c>
      <c r="I222" s="23" t="s">
        <v>71</v>
      </c>
      <c r="J222" s="8">
        <v>1</v>
      </c>
      <c r="K222" s="87">
        <f>VLOOKUP(E222,照明設備稼働時間!$A$4:$F$56,5,FALSE)</f>
        <v>0</v>
      </c>
      <c r="L222" s="87" t="str">
        <f t="shared" si="6"/>
        <v>JD110V50W1非常灯　電源別置</v>
      </c>
      <c r="M222" s="87">
        <f>VLOOKUP(L222,照明器具一覧!$B$4:$F$93,5,FALSE)</f>
        <v>50</v>
      </c>
      <c r="N222" s="91">
        <v>1</v>
      </c>
      <c r="O222" s="116">
        <f t="shared" si="7"/>
        <v>0</v>
      </c>
    </row>
    <row r="223" spans="1:15">
      <c r="A223" s="91" t="s">
        <v>689</v>
      </c>
      <c r="B223" s="92" t="s">
        <v>454</v>
      </c>
      <c r="C223" s="20" t="s">
        <v>78</v>
      </c>
      <c r="D223" s="28" t="s">
        <v>22</v>
      </c>
      <c r="E223" s="91" t="s">
        <v>437</v>
      </c>
      <c r="F223" s="21" t="s">
        <v>195</v>
      </c>
      <c r="G223" s="22" t="s">
        <v>197</v>
      </c>
      <c r="H223" s="18">
        <v>1</v>
      </c>
      <c r="I223" s="23" t="s">
        <v>71</v>
      </c>
      <c r="J223" s="8">
        <v>2</v>
      </c>
      <c r="K223" s="87">
        <f>VLOOKUP(E223,照明設備稼働時間!$A$4:$F$56,5,FALSE)</f>
        <v>0</v>
      </c>
      <c r="L223" s="87" t="str">
        <f t="shared" si="6"/>
        <v>JD110V50W1非常灯　電源別置</v>
      </c>
      <c r="M223" s="87">
        <f>VLOOKUP(L223,照明器具一覧!$B$4:$F$93,5,FALSE)</f>
        <v>50</v>
      </c>
      <c r="N223" s="91">
        <v>1</v>
      </c>
      <c r="O223" s="116">
        <f t="shared" si="7"/>
        <v>0</v>
      </c>
    </row>
    <row r="224" spans="1:15">
      <c r="A224" s="91" t="s">
        <v>690</v>
      </c>
      <c r="B224" s="92" t="s">
        <v>454</v>
      </c>
      <c r="C224" s="20" t="s">
        <v>229</v>
      </c>
      <c r="D224" s="28" t="s">
        <v>245</v>
      </c>
      <c r="E224" s="91" t="s">
        <v>849</v>
      </c>
      <c r="F224" s="21" t="s">
        <v>246</v>
      </c>
      <c r="G224" s="22" t="s">
        <v>295</v>
      </c>
      <c r="H224" s="18">
        <v>2</v>
      </c>
      <c r="I224" s="23" t="s">
        <v>70</v>
      </c>
      <c r="J224" s="8">
        <v>154</v>
      </c>
      <c r="K224" s="87">
        <f>VLOOKUP(E224,照明設備稼働時間!$A$4:$F$56,5,FALSE)</f>
        <v>3696</v>
      </c>
      <c r="L224" s="87" t="str">
        <f t="shared" si="6"/>
        <v>FHP1052反射笠付</v>
      </c>
      <c r="M224" s="87">
        <f>VLOOKUP(L224,照明器具一覧!$B$4:$F$93,5,FALSE)</f>
        <v>184</v>
      </c>
      <c r="N224" s="91">
        <v>0.5</v>
      </c>
      <c r="O224" s="116">
        <f t="shared" si="7"/>
        <v>52364.928</v>
      </c>
    </row>
    <row r="225" spans="1:15">
      <c r="A225" s="91" t="s">
        <v>691</v>
      </c>
      <c r="B225" s="92" t="s">
        <v>454</v>
      </c>
      <c r="C225" s="20" t="s">
        <v>230</v>
      </c>
      <c r="D225" s="28" t="s">
        <v>245</v>
      </c>
      <c r="E225" s="91" t="s">
        <v>849</v>
      </c>
      <c r="F225" s="21" t="s">
        <v>246</v>
      </c>
      <c r="G225" s="22" t="s">
        <v>296</v>
      </c>
      <c r="H225" s="18">
        <v>1</v>
      </c>
      <c r="I225" s="23" t="s">
        <v>285</v>
      </c>
      <c r="J225" s="8">
        <v>40</v>
      </c>
      <c r="K225" s="87">
        <f>VLOOKUP(E225,照明設備稼働時間!$A$4:$F$56,5,FALSE)</f>
        <v>3696</v>
      </c>
      <c r="L225" s="87" t="str">
        <f t="shared" si="6"/>
        <v>MF2501ﾀﾞｳﾝﾗｲﾄ　昇降装置付き</v>
      </c>
      <c r="M225" s="87">
        <f>VLOOKUP(L225,照明器具一覧!$B$4:$F$93,5,FALSE)</f>
        <v>260</v>
      </c>
      <c r="N225" s="91">
        <v>0.85</v>
      </c>
      <c r="O225" s="116">
        <f t="shared" si="7"/>
        <v>32672.639999999999</v>
      </c>
    </row>
    <row r="226" spans="1:15">
      <c r="A226" s="91" t="s">
        <v>692</v>
      </c>
      <c r="B226" s="92" t="s">
        <v>454</v>
      </c>
      <c r="C226" s="20" t="s">
        <v>231</v>
      </c>
      <c r="D226" s="28" t="s">
        <v>245</v>
      </c>
      <c r="E226" s="91" t="s">
        <v>849</v>
      </c>
      <c r="F226" s="21" t="s">
        <v>246</v>
      </c>
      <c r="G226" s="22" t="s">
        <v>297</v>
      </c>
      <c r="H226" s="18">
        <v>1</v>
      </c>
      <c r="I226" s="23" t="s">
        <v>286</v>
      </c>
      <c r="J226" s="8">
        <v>30</v>
      </c>
      <c r="K226" s="87">
        <f>VLOOKUP(E226,照明設備稼働時間!$A$4:$F$56,5,FALSE)</f>
        <v>3696</v>
      </c>
      <c r="L226" s="87" t="str">
        <f t="shared" si="6"/>
        <v>EFG12EL1レセップ</v>
      </c>
      <c r="M226" s="87">
        <f>VLOOKUP(L226,照明器具一覧!$B$4:$F$93,5,FALSE)</f>
        <v>12</v>
      </c>
      <c r="N226" s="91">
        <v>1</v>
      </c>
      <c r="O226" s="116">
        <f t="shared" si="7"/>
        <v>1330.56</v>
      </c>
    </row>
    <row r="227" spans="1:15">
      <c r="A227" s="91" t="s">
        <v>693</v>
      </c>
      <c r="B227" s="92" t="s">
        <v>454</v>
      </c>
      <c r="C227" s="20" t="s">
        <v>76</v>
      </c>
      <c r="D227" s="28" t="s">
        <v>245</v>
      </c>
      <c r="E227" s="91" t="s">
        <v>850</v>
      </c>
      <c r="F227" s="21" t="s">
        <v>247</v>
      </c>
      <c r="G227" s="22" t="s">
        <v>37</v>
      </c>
      <c r="H227" s="18">
        <v>1</v>
      </c>
      <c r="I227" s="23" t="s">
        <v>217</v>
      </c>
      <c r="J227" s="8">
        <v>10</v>
      </c>
      <c r="K227" s="87">
        <f>VLOOKUP(E227,照明設備稼働時間!$A$4:$F$56,5,FALSE)</f>
        <v>12</v>
      </c>
      <c r="L227" s="87" t="str">
        <f t="shared" si="6"/>
        <v>FHF32EXNH1片反射笠</v>
      </c>
      <c r="M227" s="87">
        <f>VLOOKUP(L227,照明器具一覧!$B$4:$F$93,5,FALSE)</f>
        <v>38</v>
      </c>
      <c r="N227" s="91">
        <v>1</v>
      </c>
      <c r="O227" s="116">
        <f t="shared" si="7"/>
        <v>4.5599999999999996</v>
      </c>
    </row>
    <row r="228" spans="1:15">
      <c r="A228" s="91" t="s">
        <v>694</v>
      </c>
      <c r="B228" s="92" t="s">
        <v>454</v>
      </c>
      <c r="C228" s="20" t="s">
        <v>91</v>
      </c>
      <c r="D228" s="28" t="s">
        <v>245</v>
      </c>
      <c r="E228" s="91" t="s">
        <v>852</v>
      </c>
      <c r="F228" s="21" t="s">
        <v>248</v>
      </c>
      <c r="G228" s="22" t="s">
        <v>198</v>
      </c>
      <c r="H228" s="18">
        <v>2</v>
      </c>
      <c r="I228" s="23" t="s">
        <v>219</v>
      </c>
      <c r="J228" s="8">
        <v>36</v>
      </c>
      <c r="K228" s="87">
        <f>VLOOKUP(E228,照明設備稼働時間!$A$4:$F$56,5,FALSE)</f>
        <v>3696</v>
      </c>
      <c r="L228" s="87" t="str">
        <f t="shared" si="6"/>
        <v>FHT42W2ﾀﾞｳﾝﾗｲﾄ</v>
      </c>
      <c r="M228" s="87">
        <f>VLOOKUP(L228,照明器具一覧!$B$4:$F$93,5,FALSE)</f>
        <v>74</v>
      </c>
      <c r="N228" s="91">
        <v>1</v>
      </c>
      <c r="O228" s="116">
        <f t="shared" si="7"/>
        <v>9846.1440000000002</v>
      </c>
    </row>
    <row r="229" spans="1:15">
      <c r="A229" s="91" t="s">
        <v>695</v>
      </c>
      <c r="B229" s="92" t="s">
        <v>454</v>
      </c>
      <c r="C229" s="20" t="s">
        <v>27</v>
      </c>
      <c r="D229" s="28" t="s">
        <v>245</v>
      </c>
      <c r="E229" s="91" t="s">
        <v>436</v>
      </c>
      <c r="F229" s="21" t="s">
        <v>249</v>
      </c>
      <c r="G229" s="22" t="s">
        <v>38</v>
      </c>
      <c r="H229" s="18">
        <v>1</v>
      </c>
      <c r="I229" s="23" t="s">
        <v>35</v>
      </c>
      <c r="J229" s="8">
        <v>2</v>
      </c>
      <c r="K229" s="87">
        <f>VLOOKUP(E229,照明設備稼働時間!$A$4:$F$56,5,FALSE)</f>
        <v>1095</v>
      </c>
      <c r="L229" s="87" t="str">
        <f t="shared" si="6"/>
        <v>FDL18EXL1ブラケット</v>
      </c>
      <c r="M229" s="87">
        <f>VLOOKUP(L229,照明器具一覧!$B$4:$F$93,5,FALSE)</f>
        <v>22</v>
      </c>
      <c r="N229" s="91">
        <v>1</v>
      </c>
      <c r="O229" s="116">
        <f t="shared" si="7"/>
        <v>48.18</v>
      </c>
    </row>
    <row r="230" spans="1:15">
      <c r="A230" s="91" t="s">
        <v>696</v>
      </c>
      <c r="B230" s="92" t="s">
        <v>454</v>
      </c>
      <c r="C230" s="20" t="s">
        <v>79</v>
      </c>
      <c r="D230" s="28" t="s">
        <v>245</v>
      </c>
      <c r="E230" s="91" t="s">
        <v>853</v>
      </c>
      <c r="F230" s="21" t="s">
        <v>250</v>
      </c>
      <c r="G230" s="22" t="s">
        <v>198</v>
      </c>
      <c r="H230" s="18">
        <v>2</v>
      </c>
      <c r="I230" s="23" t="s">
        <v>219</v>
      </c>
      <c r="J230" s="8">
        <v>6</v>
      </c>
      <c r="K230" s="87">
        <f>VLOOKUP(E230,照明設備稼働時間!$A$4:$F$56,5,FALSE)</f>
        <v>3696</v>
      </c>
      <c r="L230" s="87" t="str">
        <f t="shared" si="6"/>
        <v>FHT42W2ﾀﾞｳﾝﾗｲﾄ</v>
      </c>
      <c r="M230" s="87">
        <f>VLOOKUP(L230,照明器具一覧!$B$4:$F$93,5,FALSE)</f>
        <v>74</v>
      </c>
      <c r="N230" s="91">
        <v>1</v>
      </c>
      <c r="O230" s="116">
        <f t="shared" si="7"/>
        <v>1641.0239999999999</v>
      </c>
    </row>
    <row r="231" spans="1:15">
      <c r="A231" s="91" t="s">
        <v>697</v>
      </c>
      <c r="B231" s="92" t="s">
        <v>454</v>
      </c>
      <c r="C231" s="20" t="s">
        <v>85</v>
      </c>
      <c r="D231" s="28" t="s">
        <v>245</v>
      </c>
      <c r="E231" s="91" t="s">
        <v>854</v>
      </c>
      <c r="F231" s="21" t="s">
        <v>251</v>
      </c>
      <c r="G231" s="22" t="s">
        <v>200</v>
      </c>
      <c r="H231" s="18">
        <v>1</v>
      </c>
      <c r="I231" s="23" t="s">
        <v>222</v>
      </c>
      <c r="J231" s="8">
        <v>21</v>
      </c>
      <c r="K231" s="87">
        <f>VLOOKUP(E231,照明設備稼働時間!$A$4:$F$56,5,FALSE)</f>
        <v>936</v>
      </c>
      <c r="L231" s="87" t="str">
        <f t="shared" si="6"/>
        <v>FHF32EXN1埋込　下面開放</v>
      </c>
      <c r="M231" s="87">
        <f>VLOOKUP(L231,照明器具一覧!$B$4:$F$93,5,FALSE)</f>
        <v>48</v>
      </c>
      <c r="N231" s="91">
        <v>1</v>
      </c>
      <c r="O231" s="116">
        <f t="shared" si="7"/>
        <v>943.48800000000006</v>
      </c>
    </row>
    <row r="232" spans="1:15">
      <c r="A232" s="91" t="s">
        <v>698</v>
      </c>
      <c r="B232" s="92" t="s">
        <v>454</v>
      </c>
      <c r="C232" s="20" t="s">
        <v>85</v>
      </c>
      <c r="D232" s="28" t="s">
        <v>245</v>
      </c>
      <c r="E232" s="91" t="s">
        <v>855</v>
      </c>
      <c r="F232" s="21" t="s">
        <v>252</v>
      </c>
      <c r="G232" s="22" t="s">
        <v>200</v>
      </c>
      <c r="H232" s="18">
        <v>1</v>
      </c>
      <c r="I232" s="23" t="s">
        <v>222</v>
      </c>
      <c r="J232" s="8">
        <v>55</v>
      </c>
      <c r="K232" s="87">
        <f>VLOOKUP(E232,照明設備稼働時間!$A$4:$F$56,5,FALSE)</f>
        <v>1789</v>
      </c>
      <c r="L232" s="87" t="str">
        <f t="shared" si="6"/>
        <v>FHF32EXN1埋込　下面開放</v>
      </c>
      <c r="M232" s="87">
        <f>VLOOKUP(L232,照明器具一覧!$B$4:$F$93,5,FALSE)</f>
        <v>48</v>
      </c>
      <c r="N232" s="91">
        <v>0.5</v>
      </c>
      <c r="O232" s="116">
        <f t="shared" si="7"/>
        <v>2361.48</v>
      </c>
    </row>
    <row r="233" spans="1:15">
      <c r="A233" s="91" t="s">
        <v>699</v>
      </c>
      <c r="B233" s="92" t="s">
        <v>454</v>
      </c>
      <c r="C233" s="20"/>
      <c r="D233" s="28" t="s">
        <v>245</v>
      </c>
      <c r="E233" s="91" t="s">
        <v>855</v>
      </c>
      <c r="F233" s="21" t="s">
        <v>252</v>
      </c>
      <c r="G233" s="22" t="s">
        <v>298</v>
      </c>
      <c r="H233" s="18">
        <v>1</v>
      </c>
      <c r="I233" s="23" t="s">
        <v>287</v>
      </c>
      <c r="J233" s="8">
        <v>252</v>
      </c>
      <c r="K233" s="87">
        <f>VLOOKUP(E233,照明設備稼働時間!$A$4:$F$56,5,FALSE)</f>
        <v>1789</v>
      </c>
      <c r="L233" s="87" t="str">
        <f t="shared" si="6"/>
        <v>FHF32EXN1反射笠付</v>
      </c>
      <c r="M233" s="87">
        <f>VLOOKUP(L233,照明器具一覧!$B$4:$F$93,5,FALSE)</f>
        <v>48</v>
      </c>
      <c r="N233" s="91">
        <v>0.5</v>
      </c>
      <c r="O233" s="116">
        <f t="shared" si="7"/>
        <v>10819.871999999999</v>
      </c>
    </row>
    <row r="234" spans="1:15">
      <c r="A234" s="91" t="s">
        <v>700</v>
      </c>
      <c r="B234" s="92" t="s">
        <v>454</v>
      </c>
      <c r="C234" s="20"/>
      <c r="D234" s="28" t="s">
        <v>245</v>
      </c>
      <c r="E234" s="91" t="s">
        <v>855</v>
      </c>
      <c r="F234" s="21" t="s">
        <v>252</v>
      </c>
      <c r="G234" s="22" t="s">
        <v>298</v>
      </c>
      <c r="H234" s="18">
        <v>1</v>
      </c>
      <c r="I234" s="23" t="s">
        <v>288</v>
      </c>
      <c r="J234" s="8">
        <v>4</v>
      </c>
      <c r="K234" s="87">
        <f>VLOOKUP(E234,照明設備稼働時間!$A$4:$F$56,5,FALSE)</f>
        <v>1789</v>
      </c>
      <c r="L234" s="87" t="str">
        <f t="shared" si="6"/>
        <v>FHF32EXN1片反射笠</v>
      </c>
      <c r="M234" s="87">
        <f>VLOOKUP(L234,照明器具一覧!$B$4:$F$93,5,FALSE)</f>
        <v>48</v>
      </c>
      <c r="N234" s="91">
        <v>0.5</v>
      </c>
      <c r="O234" s="116">
        <f t="shared" si="7"/>
        <v>171.744</v>
      </c>
    </row>
    <row r="235" spans="1:15">
      <c r="A235" s="91" t="s">
        <v>701</v>
      </c>
      <c r="B235" s="92" t="s">
        <v>454</v>
      </c>
      <c r="C235" s="20" t="s">
        <v>85</v>
      </c>
      <c r="D235" s="28" t="s">
        <v>245</v>
      </c>
      <c r="E235" s="91" t="s">
        <v>856</v>
      </c>
      <c r="F235" s="21" t="s">
        <v>253</v>
      </c>
      <c r="G235" s="22" t="s">
        <v>200</v>
      </c>
      <c r="H235" s="18">
        <v>1</v>
      </c>
      <c r="I235" s="23" t="s">
        <v>222</v>
      </c>
      <c r="J235" s="8">
        <v>1</v>
      </c>
      <c r="K235" s="87">
        <f>VLOOKUP(E235,照明設備稼働時間!$A$4:$F$56,5,FALSE)</f>
        <v>936</v>
      </c>
      <c r="L235" s="87" t="str">
        <f t="shared" si="6"/>
        <v>FHF32EXN1埋込　下面開放</v>
      </c>
      <c r="M235" s="87">
        <f>VLOOKUP(L235,照明器具一覧!$B$4:$F$93,5,FALSE)</f>
        <v>48</v>
      </c>
      <c r="N235" s="91">
        <v>1</v>
      </c>
      <c r="O235" s="116">
        <f t="shared" si="7"/>
        <v>44.927999999999997</v>
      </c>
    </row>
    <row r="236" spans="1:15">
      <c r="A236" s="91" t="s">
        <v>702</v>
      </c>
      <c r="B236" s="92" t="s">
        <v>454</v>
      </c>
      <c r="C236" s="20" t="s">
        <v>233</v>
      </c>
      <c r="D236" s="28" t="s">
        <v>245</v>
      </c>
      <c r="E236" s="91" t="s">
        <v>856</v>
      </c>
      <c r="F236" s="21" t="s">
        <v>254</v>
      </c>
      <c r="G236" s="22" t="s">
        <v>37</v>
      </c>
      <c r="H236" s="18">
        <v>1</v>
      </c>
      <c r="I236" s="23" t="s">
        <v>289</v>
      </c>
      <c r="J236" s="8">
        <v>9</v>
      </c>
      <c r="K236" s="87">
        <f>VLOOKUP(E236,照明設備稼働時間!$A$4:$F$56,5,FALSE)</f>
        <v>936</v>
      </c>
      <c r="L236" s="87" t="str">
        <f t="shared" si="6"/>
        <v>FHF32EXNH1直付下面開放</v>
      </c>
      <c r="M236" s="87">
        <f>VLOOKUP(L236,照明器具一覧!$B$4:$F$93,5,FALSE)</f>
        <v>48</v>
      </c>
      <c r="N236" s="91">
        <v>1</v>
      </c>
      <c r="O236" s="116">
        <f t="shared" si="7"/>
        <v>404.35199999999998</v>
      </c>
    </row>
    <row r="237" spans="1:15">
      <c r="A237" s="91" t="s">
        <v>703</v>
      </c>
      <c r="B237" s="92" t="s">
        <v>454</v>
      </c>
      <c r="C237" s="20" t="s">
        <v>76</v>
      </c>
      <c r="D237" s="28" t="s">
        <v>245</v>
      </c>
      <c r="E237" s="91" t="s">
        <v>438</v>
      </c>
      <c r="F237" s="21" t="s">
        <v>136</v>
      </c>
      <c r="G237" s="22" t="s">
        <v>37</v>
      </c>
      <c r="H237" s="18">
        <v>1</v>
      </c>
      <c r="I237" s="23" t="s">
        <v>217</v>
      </c>
      <c r="J237" s="8">
        <v>1</v>
      </c>
      <c r="K237" s="87">
        <f>VLOOKUP(E237,照明設備稼働時間!$A$4:$F$56,5,FALSE)</f>
        <v>0</v>
      </c>
      <c r="L237" s="87" t="str">
        <f t="shared" si="6"/>
        <v>FHF32EXNH1片反射笠</v>
      </c>
      <c r="M237" s="87">
        <f>VLOOKUP(L237,照明器具一覧!$B$4:$F$93,5,FALSE)</f>
        <v>38</v>
      </c>
      <c r="N237" s="91">
        <v>1</v>
      </c>
      <c r="O237" s="116">
        <f t="shared" si="7"/>
        <v>0</v>
      </c>
    </row>
    <row r="238" spans="1:15">
      <c r="A238" s="91" t="s">
        <v>704</v>
      </c>
      <c r="B238" s="92" t="s">
        <v>454</v>
      </c>
      <c r="C238" s="20" t="s">
        <v>76</v>
      </c>
      <c r="D238" s="28" t="s">
        <v>245</v>
      </c>
      <c r="E238" s="91" t="s">
        <v>438</v>
      </c>
      <c r="F238" s="21" t="s">
        <v>152</v>
      </c>
      <c r="G238" s="22" t="s">
        <v>37</v>
      </c>
      <c r="H238" s="18">
        <v>1</v>
      </c>
      <c r="I238" s="23" t="s">
        <v>217</v>
      </c>
      <c r="J238" s="8">
        <v>1</v>
      </c>
      <c r="K238" s="87">
        <f>VLOOKUP(E238,照明設備稼働時間!$A$4:$F$56,5,FALSE)</f>
        <v>0</v>
      </c>
      <c r="L238" s="87" t="str">
        <f t="shared" si="6"/>
        <v>FHF32EXNH1片反射笠</v>
      </c>
      <c r="M238" s="87">
        <f>VLOOKUP(L238,照明器具一覧!$B$4:$F$93,5,FALSE)</f>
        <v>38</v>
      </c>
      <c r="N238" s="91">
        <v>1</v>
      </c>
      <c r="O238" s="116">
        <f t="shared" si="7"/>
        <v>0</v>
      </c>
    </row>
    <row r="239" spans="1:15">
      <c r="A239" s="91" t="s">
        <v>705</v>
      </c>
      <c r="B239" s="92" t="s">
        <v>454</v>
      </c>
      <c r="C239" s="20" t="s">
        <v>86</v>
      </c>
      <c r="D239" s="28" t="s">
        <v>245</v>
      </c>
      <c r="E239" s="91" t="s">
        <v>433</v>
      </c>
      <c r="F239" s="21" t="s">
        <v>255</v>
      </c>
      <c r="G239" s="22" t="s">
        <v>37</v>
      </c>
      <c r="H239" s="18">
        <v>1</v>
      </c>
      <c r="I239" s="23" t="s">
        <v>36</v>
      </c>
      <c r="J239" s="8">
        <v>1</v>
      </c>
      <c r="K239" s="87">
        <f>VLOOKUP(E239,照明設備稼働時間!$A$4:$F$56,5,FALSE)</f>
        <v>616</v>
      </c>
      <c r="L239" s="87" t="str">
        <f t="shared" si="6"/>
        <v>FHF32EXNH1Ｖ１</v>
      </c>
      <c r="M239" s="87">
        <f>VLOOKUP(L239,照明器具一覧!$B$4:$F$93,5,FALSE)</f>
        <v>48</v>
      </c>
      <c r="N239" s="91">
        <v>1</v>
      </c>
      <c r="O239" s="116">
        <f t="shared" si="7"/>
        <v>29.568000000000001</v>
      </c>
    </row>
    <row r="240" spans="1:15">
      <c r="A240" s="91" t="s">
        <v>706</v>
      </c>
      <c r="B240" s="92" t="s">
        <v>454</v>
      </c>
      <c r="C240" s="20" t="s">
        <v>87</v>
      </c>
      <c r="D240" s="28" t="s">
        <v>245</v>
      </c>
      <c r="E240" s="91" t="s">
        <v>427</v>
      </c>
      <c r="F240" s="21" t="s">
        <v>256</v>
      </c>
      <c r="G240" s="22" t="s">
        <v>203</v>
      </c>
      <c r="H240" s="18">
        <v>1</v>
      </c>
      <c r="I240" s="23" t="s">
        <v>219</v>
      </c>
      <c r="J240" s="8">
        <v>20</v>
      </c>
      <c r="K240" s="87">
        <f>VLOOKUP(E240,照明設備稼働時間!$A$4:$F$56,5,FALSE)</f>
        <v>3696</v>
      </c>
      <c r="L240" s="87" t="str">
        <f t="shared" si="6"/>
        <v>FHT32W1ﾀﾞｳﾝﾗｲﾄ</v>
      </c>
      <c r="M240" s="87">
        <f>VLOOKUP(L240,照明器具一覧!$B$4:$F$93,5,FALSE)</f>
        <v>35</v>
      </c>
      <c r="N240" s="91">
        <v>1</v>
      </c>
      <c r="O240" s="116">
        <f t="shared" si="7"/>
        <v>2587.1999999999998</v>
      </c>
    </row>
    <row r="241" spans="1:15">
      <c r="A241" s="91" t="s">
        <v>707</v>
      </c>
      <c r="B241" s="92" t="s">
        <v>454</v>
      </c>
      <c r="C241" s="20" t="s">
        <v>80</v>
      </c>
      <c r="D241" s="28" t="s">
        <v>245</v>
      </c>
      <c r="E241" s="91" t="s">
        <v>857</v>
      </c>
      <c r="F241" s="21" t="s">
        <v>257</v>
      </c>
      <c r="G241" s="22" t="s">
        <v>37</v>
      </c>
      <c r="H241" s="18">
        <v>2</v>
      </c>
      <c r="I241" s="23" t="s">
        <v>220</v>
      </c>
      <c r="J241" s="8">
        <v>6</v>
      </c>
      <c r="K241" s="87">
        <f>VLOOKUP(E241,照明設備稼働時間!$A$4:$F$56,5,FALSE)</f>
        <v>3696</v>
      </c>
      <c r="L241" s="87" t="str">
        <f t="shared" si="6"/>
        <v>FHF32EXNH2埋込　バッフル</v>
      </c>
      <c r="M241" s="87">
        <f>VLOOKUP(L241,照明器具一覧!$B$4:$F$93,5,FALSE)</f>
        <v>91</v>
      </c>
      <c r="N241" s="91">
        <v>1</v>
      </c>
      <c r="O241" s="116">
        <f t="shared" si="7"/>
        <v>2018.0160000000001</v>
      </c>
    </row>
    <row r="242" spans="1:15">
      <c r="A242" s="91" t="s">
        <v>708</v>
      </c>
      <c r="B242" s="92" t="s">
        <v>454</v>
      </c>
      <c r="C242" s="20" t="s">
        <v>80</v>
      </c>
      <c r="D242" s="28" t="s">
        <v>245</v>
      </c>
      <c r="E242" s="91" t="s">
        <v>857</v>
      </c>
      <c r="F242" s="21" t="s">
        <v>258</v>
      </c>
      <c r="G242" s="22" t="s">
        <v>37</v>
      </c>
      <c r="H242" s="18">
        <v>0</v>
      </c>
      <c r="I242" s="23" t="s">
        <v>220</v>
      </c>
      <c r="J242" s="8">
        <v>12</v>
      </c>
      <c r="K242" s="87">
        <f>VLOOKUP(E242,照明設備稼働時間!$A$4:$F$56,5,FALSE)</f>
        <v>3696</v>
      </c>
      <c r="L242" s="87" t="str">
        <f t="shared" si="6"/>
        <v>FHF32EXNH0埋込　バッフル</v>
      </c>
      <c r="M242" s="87">
        <f>VLOOKUP(L242,照明器具一覧!$B$4:$F$93,5,FALSE)</f>
        <v>0</v>
      </c>
      <c r="N242" s="91">
        <v>1</v>
      </c>
      <c r="O242" s="116">
        <f t="shared" si="7"/>
        <v>0</v>
      </c>
    </row>
    <row r="243" spans="1:15">
      <c r="A243" s="91" t="s">
        <v>709</v>
      </c>
      <c r="B243" s="92" t="s">
        <v>454</v>
      </c>
      <c r="C243" s="20" t="s">
        <v>236</v>
      </c>
      <c r="D243" s="28" t="s">
        <v>245</v>
      </c>
      <c r="E243" s="91" t="s">
        <v>857</v>
      </c>
      <c r="F243" s="21" t="s">
        <v>258</v>
      </c>
      <c r="G243" s="22" t="s">
        <v>37</v>
      </c>
      <c r="H243" s="18">
        <v>1</v>
      </c>
      <c r="I243" s="23" t="s">
        <v>290</v>
      </c>
      <c r="J243" s="8">
        <v>3</v>
      </c>
      <c r="K243" s="87">
        <f>VLOOKUP(E243,照明設備稼働時間!$A$4:$F$56,5,FALSE)</f>
        <v>3696</v>
      </c>
      <c r="L243" s="87" t="str">
        <f t="shared" si="6"/>
        <v>FHF32EXNH1埋込　黒板灯</v>
      </c>
      <c r="M243" s="87">
        <f>VLOOKUP(L243,照明器具一覧!$B$4:$F$93,5,FALSE)</f>
        <v>48</v>
      </c>
      <c r="N243" s="91">
        <v>1</v>
      </c>
      <c r="O243" s="116">
        <f t="shared" si="7"/>
        <v>532.22400000000005</v>
      </c>
    </row>
    <row r="244" spans="1:15">
      <c r="A244" s="91" t="s">
        <v>710</v>
      </c>
      <c r="B244" s="92" t="s">
        <v>454</v>
      </c>
      <c r="C244" s="20" t="s">
        <v>80</v>
      </c>
      <c r="D244" s="28" t="s">
        <v>245</v>
      </c>
      <c r="E244" s="91" t="s">
        <v>858</v>
      </c>
      <c r="F244" s="21" t="s">
        <v>259</v>
      </c>
      <c r="G244" s="22" t="s">
        <v>37</v>
      </c>
      <c r="H244" s="18">
        <v>2</v>
      </c>
      <c r="I244" s="23" t="s">
        <v>220</v>
      </c>
      <c r="J244" s="8">
        <v>4</v>
      </c>
      <c r="K244" s="87">
        <f>VLOOKUP(E244,照明設備稼働時間!$A$4:$F$56,5,FALSE)</f>
        <v>3696</v>
      </c>
      <c r="L244" s="87" t="str">
        <f t="shared" si="6"/>
        <v>FHF32EXNH2埋込　バッフル</v>
      </c>
      <c r="M244" s="87">
        <f>VLOOKUP(L244,照明器具一覧!$B$4:$F$93,5,FALSE)</f>
        <v>91</v>
      </c>
      <c r="N244" s="91">
        <v>1</v>
      </c>
      <c r="O244" s="116">
        <f t="shared" si="7"/>
        <v>1345.3440000000001</v>
      </c>
    </row>
    <row r="245" spans="1:15">
      <c r="A245" s="91" t="s">
        <v>711</v>
      </c>
      <c r="B245" s="92" t="s">
        <v>454</v>
      </c>
      <c r="C245" s="20" t="s">
        <v>110</v>
      </c>
      <c r="D245" s="28" t="s">
        <v>245</v>
      </c>
      <c r="E245" s="91" t="s">
        <v>427</v>
      </c>
      <c r="F245" s="21" t="s">
        <v>187</v>
      </c>
      <c r="G245" s="22" t="s">
        <v>54</v>
      </c>
      <c r="H245" s="18">
        <v>1</v>
      </c>
      <c r="I245" s="23" t="s">
        <v>35</v>
      </c>
      <c r="J245" s="8">
        <v>2</v>
      </c>
      <c r="K245" s="87">
        <f>VLOOKUP(E245,照明設備稼働時間!$A$4:$F$56,5,FALSE)</f>
        <v>3696</v>
      </c>
      <c r="L245" s="87" t="str">
        <f t="shared" si="6"/>
        <v>FDL271ブラケット</v>
      </c>
      <c r="M245" s="87">
        <f>VLOOKUP(L245,照明器具一覧!$B$4:$F$93,5,FALSE)</f>
        <v>32</v>
      </c>
      <c r="N245" s="91">
        <v>1</v>
      </c>
      <c r="O245" s="116">
        <f t="shared" si="7"/>
        <v>236.54400000000001</v>
      </c>
    </row>
    <row r="246" spans="1:15">
      <c r="A246" s="91" t="s">
        <v>712</v>
      </c>
      <c r="B246" s="92" t="s">
        <v>454</v>
      </c>
      <c r="C246" s="20" t="s">
        <v>102</v>
      </c>
      <c r="D246" s="28" t="s">
        <v>245</v>
      </c>
      <c r="E246" s="91" t="s">
        <v>427</v>
      </c>
      <c r="F246" s="21" t="s">
        <v>187</v>
      </c>
      <c r="G246" s="22" t="s">
        <v>198</v>
      </c>
      <c r="H246" s="18">
        <v>1</v>
      </c>
      <c r="I246" s="23" t="s">
        <v>219</v>
      </c>
      <c r="J246" s="8">
        <v>2</v>
      </c>
      <c r="K246" s="87">
        <f>VLOOKUP(E246,照明設備稼働時間!$A$4:$F$56,5,FALSE)</f>
        <v>3696</v>
      </c>
      <c r="L246" s="87" t="str">
        <f t="shared" si="6"/>
        <v>FHT42W1ﾀﾞｳﾝﾗｲﾄ</v>
      </c>
      <c r="M246" s="87">
        <f>VLOOKUP(L246,照明器具一覧!$B$4:$F$93,5,FALSE)</f>
        <v>44</v>
      </c>
      <c r="N246" s="91">
        <v>1</v>
      </c>
      <c r="O246" s="116">
        <f t="shared" si="7"/>
        <v>325.24799999999999</v>
      </c>
    </row>
    <row r="247" spans="1:15">
      <c r="A247" s="91" t="s">
        <v>713</v>
      </c>
      <c r="B247" s="92" t="s">
        <v>454</v>
      </c>
      <c r="C247" s="20" t="s">
        <v>86</v>
      </c>
      <c r="D247" s="28" t="s">
        <v>245</v>
      </c>
      <c r="E247" s="91" t="s">
        <v>433</v>
      </c>
      <c r="F247" s="21" t="s">
        <v>260</v>
      </c>
      <c r="G247" s="22" t="s">
        <v>37</v>
      </c>
      <c r="H247" s="18">
        <v>1</v>
      </c>
      <c r="I247" s="23" t="s">
        <v>36</v>
      </c>
      <c r="J247" s="8">
        <v>1</v>
      </c>
      <c r="K247" s="87">
        <f>VLOOKUP(E247,照明設備稼働時間!$A$4:$F$56,5,FALSE)</f>
        <v>616</v>
      </c>
      <c r="L247" s="87" t="str">
        <f t="shared" si="6"/>
        <v>FHF32EXNH1Ｖ１</v>
      </c>
      <c r="M247" s="87">
        <f>VLOOKUP(L247,照明器具一覧!$B$4:$F$93,5,FALSE)</f>
        <v>48</v>
      </c>
      <c r="N247" s="91">
        <v>1</v>
      </c>
      <c r="O247" s="116">
        <f t="shared" si="7"/>
        <v>29.568000000000001</v>
      </c>
    </row>
    <row r="248" spans="1:15">
      <c r="A248" s="91" t="s">
        <v>714</v>
      </c>
      <c r="B248" s="92" t="s">
        <v>454</v>
      </c>
      <c r="C248" s="20" t="s">
        <v>85</v>
      </c>
      <c r="D248" s="28" t="s">
        <v>245</v>
      </c>
      <c r="E248" s="91" t="s">
        <v>429</v>
      </c>
      <c r="F248" s="21" t="s">
        <v>261</v>
      </c>
      <c r="G248" s="22" t="s">
        <v>200</v>
      </c>
      <c r="H248" s="18">
        <v>1</v>
      </c>
      <c r="I248" s="23" t="s">
        <v>222</v>
      </c>
      <c r="J248" s="8">
        <v>1</v>
      </c>
      <c r="K248" s="87">
        <f>VLOOKUP(E248,照明設備稼働時間!$A$4:$F$56,5,FALSE)</f>
        <v>1540</v>
      </c>
      <c r="L248" s="87" t="str">
        <f t="shared" si="6"/>
        <v>FHF32EXN1埋込　下面開放</v>
      </c>
      <c r="M248" s="87">
        <f>VLOOKUP(L248,照明器具一覧!$B$4:$F$93,5,FALSE)</f>
        <v>48</v>
      </c>
      <c r="N248" s="91">
        <v>1</v>
      </c>
      <c r="O248" s="116">
        <f t="shared" si="7"/>
        <v>73.92</v>
      </c>
    </row>
    <row r="249" spans="1:15">
      <c r="A249" s="91" t="s">
        <v>715</v>
      </c>
      <c r="B249" s="92" t="s">
        <v>454</v>
      </c>
      <c r="C249" s="20" t="s">
        <v>96</v>
      </c>
      <c r="D249" s="28" t="s">
        <v>245</v>
      </c>
      <c r="E249" s="91" t="s">
        <v>429</v>
      </c>
      <c r="F249" s="21" t="s">
        <v>261</v>
      </c>
      <c r="G249" s="22" t="s">
        <v>74</v>
      </c>
      <c r="H249" s="18">
        <v>1</v>
      </c>
      <c r="I249" s="23" t="s">
        <v>35</v>
      </c>
      <c r="J249" s="8">
        <v>1</v>
      </c>
      <c r="K249" s="87">
        <f>VLOOKUP(E249,照明設備稼働時間!$A$4:$F$56,5,FALSE)</f>
        <v>1540</v>
      </c>
      <c r="L249" s="87" t="str">
        <f t="shared" si="6"/>
        <v>IL40W1ブラケット</v>
      </c>
      <c r="M249" s="87">
        <f>VLOOKUP(L249,照明器具一覧!$B$4:$F$93,5,FALSE)</f>
        <v>36</v>
      </c>
      <c r="N249" s="91">
        <v>1</v>
      </c>
      <c r="O249" s="116">
        <f t="shared" si="7"/>
        <v>55.44</v>
      </c>
    </row>
    <row r="250" spans="1:15">
      <c r="A250" s="91" t="s">
        <v>716</v>
      </c>
      <c r="B250" s="92" t="s">
        <v>454</v>
      </c>
      <c r="C250" s="20" t="s">
        <v>87</v>
      </c>
      <c r="D250" s="28" t="s">
        <v>245</v>
      </c>
      <c r="E250" s="91" t="s">
        <v>428</v>
      </c>
      <c r="F250" s="21" t="s">
        <v>262</v>
      </c>
      <c r="G250" s="22" t="s">
        <v>203</v>
      </c>
      <c r="H250" s="18">
        <v>1</v>
      </c>
      <c r="I250" s="23" t="s">
        <v>219</v>
      </c>
      <c r="J250" s="8">
        <v>1</v>
      </c>
      <c r="K250" s="87">
        <f>VLOOKUP(E250,照明設備稼働時間!$A$4:$F$56,5,FALSE)</f>
        <v>1540</v>
      </c>
      <c r="L250" s="87" t="str">
        <f t="shared" si="6"/>
        <v>FHT32W1ﾀﾞｳﾝﾗｲﾄ</v>
      </c>
      <c r="M250" s="87">
        <f>VLOOKUP(L250,照明器具一覧!$B$4:$F$93,5,FALSE)</f>
        <v>35</v>
      </c>
      <c r="N250" s="91">
        <v>1</v>
      </c>
      <c r="O250" s="116">
        <f t="shared" si="7"/>
        <v>53.9</v>
      </c>
    </row>
    <row r="251" spans="1:15">
      <c r="A251" s="91" t="s">
        <v>717</v>
      </c>
      <c r="B251" s="92" t="s">
        <v>454</v>
      </c>
      <c r="C251" s="20" t="s">
        <v>89</v>
      </c>
      <c r="D251" s="28" t="s">
        <v>245</v>
      </c>
      <c r="E251" s="91" t="s">
        <v>428</v>
      </c>
      <c r="F251" s="21" t="s">
        <v>262</v>
      </c>
      <c r="G251" s="22" t="s">
        <v>205</v>
      </c>
      <c r="H251" s="18">
        <v>1</v>
      </c>
      <c r="I251" s="23" t="s">
        <v>219</v>
      </c>
      <c r="J251" s="8">
        <v>2</v>
      </c>
      <c r="K251" s="87">
        <f>VLOOKUP(E251,照明設備稼働時間!$A$4:$F$56,5,FALSE)</f>
        <v>1540</v>
      </c>
      <c r="L251" s="87" t="str">
        <f t="shared" si="6"/>
        <v>FDL13W1ﾀﾞｳﾝﾗｲﾄ</v>
      </c>
      <c r="M251" s="87">
        <f>VLOOKUP(L251,照明器具一覧!$B$4:$F$93,5,FALSE)</f>
        <v>17</v>
      </c>
      <c r="N251" s="91">
        <v>1</v>
      </c>
      <c r="O251" s="116">
        <f t="shared" si="7"/>
        <v>52.36</v>
      </c>
    </row>
    <row r="252" spans="1:15">
      <c r="A252" s="91" t="s">
        <v>718</v>
      </c>
      <c r="B252" s="92" t="s">
        <v>454</v>
      </c>
      <c r="C252" s="20" t="s">
        <v>90</v>
      </c>
      <c r="D252" s="28" t="s">
        <v>245</v>
      </c>
      <c r="E252" s="91" t="s">
        <v>428</v>
      </c>
      <c r="F252" s="21" t="s">
        <v>262</v>
      </c>
      <c r="G252" s="22" t="s">
        <v>37</v>
      </c>
      <c r="H252" s="18">
        <v>1</v>
      </c>
      <c r="I252" s="23" t="s">
        <v>224</v>
      </c>
      <c r="J252" s="8">
        <v>2</v>
      </c>
      <c r="K252" s="87">
        <f>VLOOKUP(E252,照明設備稼働時間!$A$4:$F$56,5,FALSE)</f>
        <v>1540</v>
      </c>
      <c r="L252" s="87" t="str">
        <f t="shared" si="6"/>
        <v>FHF32EXNH1トラフ</v>
      </c>
      <c r="M252" s="87">
        <f>VLOOKUP(L252,照明器具一覧!$B$4:$F$93,5,FALSE)</f>
        <v>48</v>
      </c>
      <c r="N252" s="91">
        <v>1</v>
      </c>
      <c r="O252" s="116">
        <f t="shared" si="7"/>
        <v>147.84</v>
      </c>
    </row>
    <row r="253" spans="1:15">
      <c r="A253" s="91" t="s">
        <v>719</v>
      </c>
      <c r="B253" s="92" t="s">
        <v>454</v>
      </c>
      <c r="C253" s="20" t="s">
        <v>87</v>
      </c>
      <c r="D253" s="28" t="s">
        <v>245</v>
      </c>
      <c r="E253" s="91" t="s">
        <v>428</v>
      </c>
      <c r="F253" s="21" t="s">
        <v>263</v>
      </c>
      <c r="G253" s="22" t="s">
        <v>203</v>
      </c>
      <c r="H253" s="18">
        <v>1</v>
      </c>
      <c r="I253" s="23" t="s">
        <v>219</v>
      </c>
      <c r="J253" s="8">
        <v>1</v>
      </c>
      <c r="K253" s="87">
        <f>VLOOKUP(E253,照明設備稼働時間!$A$4:$F$56,5,FALSE)</f>
        <v>1540</v>
      </c>
      <c r="L253" s="87" t="str">
        <f t="shared" si="6"/>
        <v>FHT32W1ﾀﾞｳﾝﾗｲﾄ</v>
      </c>
      <c r="M253" s="87">
        <f>VLOOKUP(L253,照明器具一覧!$B$4:$F$93,5,FALSE)</f>
        <v>35</v>
      </c>
      <c r="N253" s="91">
        <v>1</v>
      </c>
      <c r="O253" s="116">
        <f t="shared" si="7"/>
        <v>53.9</v>
      </c>
    </row>
    <row r="254" spans="1:15">
      <c r="A254" s="91" t="s">
        <v>720</v>
      </c>
      <c r="B254" s="92" t="s">
        <v>454</v>
      </c>
      <c r="C254" s="20" t="s">
        <v>89</v>
      </c>
      <c r="D254" s="28" t="s">
        <v>245</v>
      </c>
      <c r="E254" s="91" t="s">
        <v>428</v>
      </c>
      <c r="F254" s="21" t="s">
        <v>263</v>
      </c>
      <c r="G254" s="22" t="s">
        <v>205</v>
      </c>
      <c r="H254" s="18">
        <v>1</v>
      </c>
      <c r="I254" s="23" t="s">
        <v>219</v>
      </c>
      <c r="J254" s="8">
        <v>2</v>
      </c>
      <c r="K254" s="87">
        <f>VLOOKUP(E254,照明設備稼働時間!$A$4:$F$56,5,FALSE)</f>
        <v>1540</v>
      </c>
      <c r="L254" s="87" t="str">
        <f t="shared" si="6"/>
        <v>FDL13W1ﾀﾞｳﾝﾗｲﾄ</v>
      </c>
      <c r="M254" s="87">
        <f>VLOOKUP(L254,照明器具一覧!$B$4:$F$93,5,FALSE)</f>
        <v>17</v>
      </c>
      <c r="N254" s="91">
        <v>1</v>
      </c>
      <c r="O254" s="116">
        <f t="shared" si="7"/>
        <v>52.36</v>
      </c>
    </row>
    <row r="255" spans="1:15">
      <c r="A255" s="91" t="s">
        <v>721</v>
      </c>
      <c r="B255" s="92" t="s">
        <v>454</v>
      </c>
      <c r="C255" s="20" t="s">
        <v>90</v>
      </c>
      <c r="D255" s="28" t="s">
        <v>245</v>
      </c>
      <c r="E255" s="91" t="s">
        <v>428</v>
      </c>
      <c r="F255" s="21" t="s">
        <v>263</v>
      </c>
      <c r="G255" s="22" t="s">
        <v>37</v>
      </c>
      <c r="H255" s="18">
        <v>1</v>
      </c>
      <c r="I255" s="23" t="s">
        <v>224</v>
      </c>
      <c r="J255" s="8">
        <v>2</v>
      </c>
      <c r="K255" s="87">
        <f>VLOOKUP(E255,照明設備稼働時間!$A$4:$F$56,5,FALSE)</f>
        <v>1540</v>
      </c>
      <c r="L255" s="87" t="str">
        <f t="shared" si="6"/>
        <v>FHF32EXNH1トラフ</v>
      </c>
      <c r="M255" s="87">
        <f>VLOOKUP(L255,照明器具一覧!$B$4:$F$93,5,FALSE)</f>
        <v>48</v>
      </c>
      <c r="N255" s="91">
        <v>1</v>
      </c>
      <c r="O255" s="116">
        <f t="shared" si="7"/>
        <v>147.84</v>
      </c>
    </row>
    <row r="256" spans="1:15">
      <c r="A256" s="91" t="s">
        <v>722</v>
      </c>
      <c r="B256" s="92" t="s">
        <v>454</v>
      </c>
      <c r="C256" s="20" t="s">
        <v>85</v>
      </c>
      <c r="D256" s="28" t="s">
        <v>245</v>
      </c>
      <c r="E256" s="91" t="s">
        <v>430</v>
      </c>
      <c r="F256" s="21" t="s">
        <v>264</v>
      </c>
      <c r="G256" s="22" t="s">
        <v>200</v>
      </c>
      <c r="H256" s="18">
        <v>1</v>
      </c>
      <c r="I256" s="23" t="s">
        <v>222</v>
      </c>
      <c r="J256" s="8">
        <v>1</v>
      </c>
      <c r="K256" s="87">
        <f>VLOOKUP(E256,照明設備稼働時間!$A$4:$F$56,5,FALSE)</f>
        <v>616</v>
      </c>
      <c r="L256" s="87" t="str">
        <f t="shared" si="6"/>
        <v>FHF32EXN1埋込　下面開放</v>
      </c>
      <c r="M256" s="87">
        <f>VLOOKUP(L256,照明器具一覧!$B$4:$F$93,5,FALSE)</f>
        <v>48</v>
      </c>
      <c r="N256" s="91">
        <v>1</v>
      </c>
      <c r="O256" s="116">
        <f t="shared" si="7"/>
        <v>29.568000000000001</v>
      </c>
    </row>
    <row r="257" spans="1:15">
      <c r="A257" s="91" t="s">
        <v>723</v>
      </c>
      <c r="B257" s="92" t="s">
        <v>454</v>
      </c>
      <c r="C257" s="20" t="s">
        <v>89</v>
      </c>
      <c r="D257" s="28" t="s">
        <v>245</v>
      </c>
      <c r="E257" s="91" t="s">
        <v>843</v>
      </c>
      <c r="F257" s="21" t="s">
        <v>265</v>
      </c>
      <c r="G257" s="22" t="s">
        <v>205</v>
      </c>
      <c r="H257" s="18">
        <v>1</v>
      </c>
      <c r="I257" s="23" t="s">
        <v>219</v>
      </c>
      <c r="J257" s="8">
        <v>1</v>
      </c>
      <c r="K257" s="87">
        <f>VLOOKUP(E257,照明設備稼働時間!$A$4:$F$56,5,FALSE)</f>
        <v>308</v>
      </c>
      <c r="L257" s="87" t="str">
        <f t="shared" si="6"/>
        <v>FDL13W1ﾀﾞｳﾝﾗｲﾄ</v>
      </c>
      <c r="M257" s="87">
        <f>VLOOKUP(L257,照明器具一覧!$B$4:$F$93,5,FALSE)</f>
        <v>17</v>
      </c>
      <c r="N257" s="91">
        <v>1</v>
      </c>
      <c r="O257" s="116">
        <f t="shared" si="7"/>
        <v>5.2359999999999998</v>
      </c>
    </row>
    <row r="258" spans="1:15">
      <c r="A258" s="91" t="s">
        <v>724</v>
      </c>
      <c r="B258" s="92" t="s">
        <v>454</v>
      </c>
      <c r="C258" s="20" t="s">
        <v>82</v>
      </c>
      <c r="D258" s="28" t="s">
        <v>245</v>
      </c>
      <c r="E258" s="91" t="s">
        <v>859</v>
      </c>
      <c r="F258" s="21" t="s">
        <v>266</v>
      </c>
      <c r="G258" s="22" t="s">
        <v>200</v>
      </c>
      <c r="H258" s="18">
        <v>2</v>
      </c>
      <c r="I258" s="23" t="s">
        <v>222</v>
      </c>
      <c r="J258" s="8">
        <v>4</v>
      </c>
      <c r="K258" s="87">
        <f>VLOOKUP(E258,照明設備稼働時間!$A$4:$F$56,5,FALSE)</f>
        <v>3696</v>
      </c>
      <c r="L258" s="87" t="str">
        <f t="shared" si="6"/>
        <v>FHF32EXN2埋込　下面開放</v>
      </c>
      <c r="M258" s="87">
        <f>VLOOKUP(L258,照明器具一覧!$B$4:$F$93,5,FALSE)</f>
        <v>91</v>
      </c>
      <c r="N258" s="91">
        <v>1</v>
      </c>
      <c r="O258" s="116">
        <f t="shared" si="7"/>
        <v>1345.3440000000001</v>
      </c>
    </row>
    <row r="259" spans="1:15">
      <c r="A259" s="91" t="s">
        <v>725</v>
      </c>
      <c r="B259" s="92" t="s">
        <v>454</v>
      </c>
      <c r="C259" s="20" t="s">
        <v>82</v>
      </c>
      <c r="D259" s="28" t="s">
        <v>245</v>
      </c>
      <c r="E259" s="91" t="s">
        <v>859</v>
      </c>
      <c r="F259" s="21" t="s">
        <v>267</v>
      </c>
      <c r="G259" s="22" t="s">
        <v>200</v>
      </c>
      <c r="H259" s="18">
        <v>2</v>
      </c>
      <c r="I259" s="23" t="s">
        <v>222</v>
      </c>
      <c r="J259" s="8">
        <v>4</v>
      </c>
      <c r="K259" s="87">
        <f>VLOOKUP(E259,照明設備稼働時間!$A$4:$F$56,5,FALSE)</f>
        <v>3696</v>
      </c>
      <c r="L259" s="87" t="str">
        <f t="shared" si="6"/>
        <v>FHF32EXN2埋込　下面開放</v>
      </c>
      <c r="M259" s="87">
        <f>VLOOKUP(L259,照明器具一覧!$B$4:$F$93,5,FALSE)</f>
        <v>91</v>
      </c>
      <c r="N259" s="91">
        <v>1</v>
      </c>
      <c r="O259" s="116">
        <f t="shared" si="7"/>
        <v>1345.3440000000001</v>
      </c>
    </row>
    <row r="260" spans="1:15">
      <c r="A260" s="91" t="s">
        <v>726</v>
      </c>
      <c r="B260" s="92" t="s">
        <v>454</v>
      </c>
      <c r="C260" s="20" t="s">
        <v>82</v>
      </c>
      <c r="D260" s="28" t="s">
        <v>245</v>
      </c>
      <c r="E260" s="91" t="s">
        <v>859</v>
      </c>
      <c r="F260" s="21" t="s">
        <v>268</v>
      </c>
      <c r="G260" s="22" t="s">
        <v>200</v>
      </c>
      <c r="H260" s="18">
        <v>2</v>
      </c>
      <c r="I260" s="23" t="s">
        <v>222</v>
      </c>
      <c r="J260" s="8">
        <v>4</v>
      </c>
      <c r="K260" s="87">
        <f>VLOOKUP(E260,照明設備稼働時間!$A$4:$F$56,5,FALSE)</f>
        <v>3696</v>
      </c>
      <c r="L260" s="87" t="str">
        <f t="shared" si="6"/>
        <v>FHF32EXN2埋込　下面開放</v>
      </c>
      <c r="M260" s="87">
        <f>VLOOKUP(L260,照明器具一覧!$B$4:$F$93,5,FALSE)</f>
        <v>91</v>
      </c>
      <c r="N260" s="91">
        <v>1</v>
      </c>
      <c r="O260" s="116">
        <f t="shared" si="7"/>
        <v>1345.3440000000001</v>
      </c>
    </row>
    <row r="261" spans="1:15">
      <c r="A261" s="91" t="s">
        <v>727</v>
      </c>
      <c r="B261" s="92" t="s">
        <v>454</v>
      </c>
      <c r="C261" s="20" t="s">
        <v>60</v>
      </c>
      <c r="D261" s="28" t="s">
        <v>245</v>
      </c>
      <c r="E261" s="91" t="s">
        <v>848</v>
      </c>
      <c r="F261" s="21" t="s">
        <v>269</v>
      </c>
      <c r="G261" s="22" t="s">
        <v>37</v>
      </c>
      <c r="H261" s="18">
        <v>1</v>
      </c>
      <c r="I261" s="23" t="s">
        <v>70</v>
      </c>
      <c r="J261" s="8">
        <v>9</v>
      </c>
      <c r="K261" s="87">
        <f>VLOOKUP(E261,照明設備稼働時間!$A$4:$F$56,5,FALSE)</f>
        <v>429</v>
      </c>
      <c r="L261" s="87" t="str">
        <f t="shared" ref="L261:L324" si="8">G261&amp;H261&amp;I261</f>
        <v>FHF32EXNH1反射笠付</v>
      </c>
      <c r="M261" s="87">
        <f>VLOOKUP(L261,照明器具一覧!$B$4:$F$93,5,FALSE)</f>
        <v>48</v>
      </c>
      <c r="N261" s="91">
        <v>1</v>
      </c>
      <c r="O261" s="116">
        <f t="shared" ref="O261:O324" si="9">(J261*K261*M261*N261)/1000</f>
        <v>185.328</v>
      </c>
    </row>
    <row r="262" spans="1:15">
      <c r="A262" s="91" t="s">
        <v>728</v>
      </c>
      <c r="B262" s="92" t="s">
        <v>454</v>
      </c>
      <c r="C262" s="20" t="s">
        <v>86</v>
      </c>
      <c r="D262" s="28" t="s">
        <v>245</v>
      </c>
      <c r="E262" s="91" t="s">
        <v>433</v>
      </c>
      <c r="F262" s="21" t="s">
        <v>270</v>
      </c>
      <c r="G262" s="22" t="s">
        <v>37</v>
      </c>
      <c r="H262" s="18">
        <v>1</v>
      </c>
      <c r="I262" s="23" t="s">
        <v>36</v>
      </c>
      <c r="J262" s="8">
        <v>2</v>
      </c>
      <c r="K262" s="87">
        <f>VLOOKUP(E262,照明設備稼働時間!$A$4:$F$56,5,FALSE)</f>
        <v>616</v>
      </c>
      <c r="L262" s="87" t="str">
        <f t="shared" si="8"/>
        <v>FHF32EXNH1Ｖ１</v>
      </c>
      <c r="M262" s="87">
        <f>VLOOKUP(L262,照明器具一覧!$B$4:$F$93,5,FALSE)</f>
        <v>48</v>
      </c>
      <c r="N262" s="91">
        <v>1</v>
      </c>
      <c r="O262" s="116">
        <f t="shared" si="9"/>
        <v>59.136000000000003</v>
      </c>
    </row>
    <row r="263" spans="1:15">
      <c r="A263" s="91" t="s">
        <v>729</v>
      </c>
      <c r="B263" s="92" t="s">
        <v>454</v>
      </c>
      <c r="C263" s="20" t="s">
        <v>90</v>
      </c>
      <c r="D263" s="28" t="s">
        <v>245</v>
      </c>
      <c r="E263" s="91" t="s">
        <v>427</v>
      </c>
      <c r="F263" s="21" t="s">
        <v>271</v>
      </c>
      <c r="G263" s="22" t="s">
        <v>37</v>
      </c>
      <c r="H263" s="18">
        <v>1</v>
      </c>
      <c r="I263" s="23" t="s">
        <v>224</v>
      </c>
      <c r="J263" s="8">
        <v>4</v>
      </c>
      <c r="K263" s="87">
        <f>VLOOKUP(E263,照明設備稼働時間!$A$4:$F$56,5,FALSE)</f>
        <v>3696</v>
      </c>
      <c r="L263" s="87" t="str">
        <f t="shared" si="8"/>
        <v>FHF32EXNH1トラフ</v>
      </c>
      <c r="M263" s="87">
        <f>VLOOKUP(L263,照明器具一覧!$B$4:$F$93,5,FALSE)</f>
        <v>48</v>
      </c>
      <c r="N263" s="91">
        <v>1</v>
      </c>
      <c r="O263" s="116">
        <f t="shared" si="9"/>
        <v>709.63199999999995</v>
      </c>
    </row>
    <row r="264" spans="1:15">
      <c r="A264" s="91" t="s">
        <v>730</v>
      </c>
      <c r="B264" s="92" t="s">
        <v>454</v>
      </c>
      <c r="C264" s="20" t="s">
        <v>60</v>
      </c>
      <c r="D264" s="28" t="s">
        <v>245</v>
      </c>
      <c r="E264" s="91" t="s">
        <v>434</v>
      </c>
      <c r="F264" s="21" t="s">
        <v>272</v>
      </c>
      <c r="G264" s="22" t="s">
        <v>37</v>
      </c>
      <c r="H264" s="18">
        <v>1</v>
      </c>
      <c r="I264" s="23" t="s">
        <v>70</v>
      </c>
      <c r="J264" s="8">
        <v>2</v>
      </c>
      <c r="K264" s="87">
        <f>VLOOKUP(E264,照明設備稼働時間!$A$4:$F$56,5,FALSE)</f>
        <v>616</v>
      </c>
      <c r="L264" s="87" t="str">
        <f t="shared" si="8"/>
        <v>FHF32EXNH1反射笠付</v>
      </c>
      <c r="M264" s="87">
        <f>VLOOKUP(L264,照明器具一覧!$B$4:$F$93,5,FALSE)</f>
        <v>48</v>
      </c>
      <c r="N264" s="91">
        <v>1</v>
      </c>
      <c r="O264" s="116">
        <f t="shared" si="9"/>
        <v>59.136000000000003</v>
      </c>
    </row>
    <row r="265" spans="1:15">
      <c r="A265" s="91" t="s">
        <v>731</v>
      </c>
      <c r="B265" s="92" t="s">
        <v>454</v>
      </c>
      <c r="C265" s="20" t="s">
        <v>26</v>
      </c>
      <c r="D265" s="28" t="s">
        <v>245</v>
      </c>
      <c r="E265" s="91" t="s">
        <v>434</v>
      </c>
      <c r="F265" s="21" t="s">
        <v>31</v>
      </c>
      <c r="G265" s="22" t="s">
        <v>37</v>
      </c>
      <c r="H265" s="18">
        <v>1</v>
      </c>
      <c r="I265" s="23" t="s">
        <v>35</v>
      </c>
      <c r="J265" s="8">
        <v>1</v>
      </c>
      <c r="K265" s="87">
        <f>VLOOKUP(E265,照明設備稼働時間!$A$4:$F$56,5,FALSE)</f>
        <v>616</v>
      </c>
      <c r="L265" s="87" t="str">
        <f t="shared" si="8"/>
        <v>FHF32EXNH1ブラケット</v>
      </c>
      <c r="M265" s="87">
        <f>VLOOKUP(L265,照明器具一覧!$B$4:$F$93,5,FALSE)</f>
        <v>48</v>
      </c>
      <c r="N265" s="91">
        <v>1</v>
      </c>
      <c r="O265" s="116">
        <f t="shared" si="9"/>
        <v>29.568000000000001</v>
      </c>
    </row>
    <row r="266" spans="1:15">
      <c r="A266" s="91" t="s">
        <v>732</v>
      </c>
      <c r="B266" s="92" t="s">
        <v>454</v>
      </c>
      <c r="C266" s="20" t="s">
        <v>237</v>
      </c>
      <c r="D266" s="28" t="s">
        <v>245</v>
      </c>
      <c r="E266" s="91" t="s">
        <v>848</v>
      </c>
      <c r="F266" s="21" t="s">
        <v>196</v>
      </c>
      <c r="G266" s="22" t="s">
        <v>37</v>
      </c>
      <c r="H266" s="18">
        <v>2</v>
      </c>
      <c r="I266" s="23" t="s">
        <v>70</v>
      </c>
      <c r="J266" s="8">
        <v>21</v>
      </c>
      <c r="K266" s="87">
        <f>VLOOKUP(E266,照明設備稼働時間!$A$4:$F$56,5,FALSE)</f>
        <v>429</v>
      </c>
      <c r="L266" s="87" t="str">
        <f t="shared" si="8"/>
        <v>FHF32EXNH2反射笠付</v>
      </c>
      <c r="M266" s="87">
        <f>VLOOKUP(L266,照明器具一覧!$B$4:$F$93,5,FALSE)</f>
        <v>91</v>
      </c>
      <c r="N266" s="91">
        <v>1</v>
      </c>
      <c r="O266" s="116">
        <f t="shared" si="9"/>
        <v>819.81899999999996</v>
      </c>
    </row>
    <row r="267" spans="1:15">
      <c r="A267" s="91" t="s">
        <v>733</v>
      </c>
      <c r="B267" s="92" t="s">
        <v>454</v>
      </c>
      <c r="C267" s="20" t="s">
        <v>238</v>
      </c>
      <c r="D267" s="28" t="s">
        <v>245</v>
      </c>
      <c r="E267" s="91" t="s">
        <v>848</v>
      </c>
      <c r="F267" s="21" t="s">
        <v>196</v>
      </c>
      <c r="G267" s="22" t="s">
        <v>198</v>
      </c>
      <c r="H267" s="18">
        <v>2</v>
      </c>
      <c r="I267" s="23" t="s">
        <v>219</v>
      </c>
      <c r="J267" s="8">
        <v>38</v>
      </c>
      <c r="K267" s="87">
        <f>VLOOKUP(E267,照明設備稼働時間!$A$4:$F$56,5,FALSE)</f>
        <v>429</v>
      </c>
      <c r="L267" s="87" t="str">
        <f t="shared" si="8"/>
        <v>FHT42W2ﾀﾞｳﾝﾗｲﾄ</v>
      </c>
      <c r="M267" s="87">
        <f>VLOOKUP(L267,照明器具一覧!$B$4:$F$93,5,FALSE)</f>
        <v>74</v>
      </c>
      <c r="N267" s="91">
        <v>1</v>
      </c>
      <c r="O267" s="116">
        <f t="shared" si="9"/>
        <v>1206.348</v>
      </c>
    </row>
    <row r="268" spans="1:15">
      <c r="A268" s="91" t="s">
        <v>734</v>
      </c>
      <c r="B268" s="92" t="s">
        <v>454</v>
      </c>
      <c r="C268" s="20" t="s">
        <v>334</v>
      </c>
      <c r="D268" s="28" t="s">
        <v>245</v>
      </c>
      <c r="E268" s="91" t="s">
        <v>848</v>
      </c>
      <c r="F268" s="21" t="s">
        <v>196</v>
      </c>
      <c r="G268" s="22" t="s">
        <v>321</v>
      </c>
      <c r="H268" s="18">
        <v>1</v>
      </c>
      <c r="I268" s="23" t="s">
        <v>320</v>
      </c>
      <c r="J268" s="8">
        <v>2</v>
      </c>
      <c r="K268" s="87">
        <f>VLOOKUP(E268,照明設備稼働時間!$A$4:$F$56,5,FALSE)</f>
        <v>429</v>
      </c>
      <c r="L268" s="87" t="str">
        <f t="shared" si="8"/>
        <v>IL500W1スポットライト</v>
      </c>
      <c r="M268" s="87">
        <f>VLOOKUP(L268,照明器具一覧!$B$4:$F$93,5,FALSE)</f>
        <v>500</v>
      </c>
      <c r="N268" s="91">
        <v>1</v>
      </c>
      <c r="O268" s="116">
        <f t="shared" si="9"/>
        <v>429</v>
      </c>
    </row>
    <row r="269" spans="1:15">
      <c r="A269" s="91" t="s">
        <v>735</v>
      </c>
      <c r="B269" s="92" t="s">
        <v>454</v>
      </c>
      <c r="C269" s="20" t="s">
        <v>239</v>
      </c>
      <c r="D269" s="28" t="s">
        <v>245</v>
      </c>
      <c r="E269" s="91" t="s">
        <v>848</v>
      </c>
      <c r="F269" s="21" t="s">
        <v>196</v>
      </c>
      <c r="G269" s="22" t="s">
        <v>321</v>
      </c>
      <c r="H269" s="18">
        <v>1</v>
      </c>
      <c r="I269" s="23" t="s">
        <v>320</v>
      </c>
      <c r="J269" s="8">
        <v>2</v>
      </c>
      <c r="K269" s="87">
        <f>VLOOKUP(E269,照明設備稼働時間!$A$4:$F$56,5,FALSE)</f>
        <v>429</v>
      </c>
      <c r="L269" s="87" t="str">
        <f t="shared" si="8"/>
        <v>IL500W1スポットライト</v>
      </c>
      <c r="M269" s="87">
        <f>VLOOKUP(L269,照明器具一覧!$B$4:$F$93,5,FALSE)</f>
        <v>500</v>
      </c>
      <c r="N269" s="91">
        <v>1</v>
      </c>
      <c r="O269" s="116">
        <f t="shared" si="9"/>
        <v>429</v>
      </c>
    </row>
    <row r="270" spans="1:15">
      <c r="A270" s="91" t="s">
        <v>736</v>
      </c>
      <c r="B270" s="92" t="s">
        <v>454</v>
      </c>
      <c r="C270" s="20" t="s">
        <v>60</v>
      </c>
      <c r="D270" s="28" t="s">
        <v>245</v>
      </c>
      <c r="E270" s="91" t="s">
        <v>438</v>
      </c>
      <c r="F270" s="21" t="s">
        <v>136</v>
      </c>
      <c r="G270" s="22" t="s">
        <v>37</v>
      </c>
      <c r="H270" s="18">
        <v>1</v>
      </c>
      <c r="I270" s="23" t="s">
        <v>70</v>
      </c>
      <c r="J270" s="8">
        <v>1</v>
      </c>
      <c r="K270" s="87">
        <f>VLOOKUP(E270,照明設備稼働時間!$A$4:$F$56,5,FALSE)</f>
        <v>0</v>
      </c>
      <c r="L270" s="87" t="str">
        <f t="shared" si="8"/>
        <v>FHF32EXNH1反射笠付</v>
      </c>
      <c r="M270" s="87">
        <f>VLOOKUP(L270,照明器具一覧!$B$4:$F$93,5,FALSE)</f>
        <v>48</v>
      </c>
      <c r="N270" s="91">
        <v>1</v>
      </c>
      <c r="O270" s="116">
        <f t="shared" si="9"/>
        <v>0</v>
      </c>
    </row>
    <row r="271" spans="1:15">
      <c r="A271" s="91" t="s">
        <v>737</v>
      </c>
      <c r="B271" s="92" t="s">
        <v>454</v>
      </c>
      <c r="C271" s="20" t="s">
        <v>60</v>
      </c>
      <c r="D271" s="28" t="s">
        <v>245</v>
      </c>
      <c r="E271" s="91" t="s">
        <v>438</v>
      </c>
      <c r="F271" s="21" t="s">
        <v>273</v>
      </c>
      <c r="G271" s="22" t="s">
        <v>37</v>
      </c>
      <c r="H271" s="18">
        <v>1</v>
      </c>
      <c r="I271" s="23" t="s">
        <v>70</v>
      </c>
      <c r="J271" s="8">
        <v>3</v>
      </c>
      <c r="K271" s="87">
        <f>VLOOKUP(E271,照明設備稼働時間!$A$4:$F$56,5,FALSE)</f>
        <v>0</v>
      </c>
      <c r="L271" s="87" t="str">
        <f t="shared" si="8"/>
        <v>FHF32EXNH1反射笠付</v>
      </c>
      <c r="M271" s="87">
        <f>VLOOKUP(L271,照明器具一覧!$B$4:$F$93,5,FALSE)</f>
        <v>48</v>
      </c>
      <c r="N271" s="91">
        <v>1</v>
      </c>
      <c r="O271" s="116">
        <f t="shared" si="9"/>
        <v>0</v>
      </c>
    </row>
    <row r="272" spans="1:15">
      <c r="A272" s="91" t="s">
        <v>738</v>
      </c>
      <c r="B272" s="92" t="s">
        <v>454</v>
      </c>
      <c r="C272" s="20" t="s">
        <v>79</v>
      </c>
      <c r="D272" s="28" t="s">
        <v>245</v>
      </c>
      <c r="E272" s="91" t="s">
        <v>860</v>
      </c>
      <c r="F272" s="21" t="s">
        <v>274</v>
      </c>
      <c r="G272" s="22" t="s">
        <v>198</v>
      </c>
      <c r="H272" s="18">
        <v>2</v>
      </c>
      <c r="I272" s="23" t="s">
        <v>219</v>
      </c>
      <c r="J272" s="8">
        <v>8</v>
      </c>
      <c r="K272" s="87">
        <f>VLOOKUP(E272,照明設備稼働時間!$A$4:$F$56,5,FALSE)</f>
        <v>3696</v>
      </c>
      <c r="L272" s="87" t="str">
        <f t="shared" si="8"/>
        <v>FHT42W2ﾀﾞｳﾝﾗｲﾄ</v>
      </c>
      <c r="M272" s="87">
        <f>VLOOKUP(L272,照明器具一覧!$B$4:$F$93,5,FALSE)</f>
        <v>74</v>
      </c>
      <c r="N272" s="91">
        <v>1</v>
      </c>
      <c r="O272" s="116">
        <f t="shared" si="9"/>
        <v>2188.0320000000002</v>
      </c>
    </row>
    <row r="273" spans="1:15">
      <c r="A273" s="91" t="s">
        <v>739</v>
      </c>
      <c r="B273" s="92" t="s">
        <v>454</v>
      </c>
      <c r="C273" s="20" t="s">
        <v>91</v>
      </c>
      <c r="D273" s="28" t="s">
        <v>245</v>
      </c>
      <c r="E273" s="91" t="s">
        <v>860</v>
      </c>
      <c r="F273" s="21" t="s">
        <v>274</v>
      </c>
      <c r="G273" s="22" t="s">
        <v>198</v>
      </c>
      <c r="H273" s="18">
        <v>2</v>
      </c>
      <c r="I273" s="23" t="s">
        <v>219</v>
      </c>
      <c r="J273" s="8">
        <v>25</v>
      </c>
      <c r="K273" s="87">
        <f>VLOOKUP(E273,照明設備稼働時間!$A$4:$F$56,5,FALSE)</f>
        <v>3696</v>
      </c>
      <c r="L273" s="87" t="str">
        <f t="shared" si="8"/>
        <v>FHT42W2ﾀﾞｳﾝﾗｲﾄ</v>
      </c>
      <c r="M273" s="87">
        <f>VLOOKUP(L273,照明器具一覧!$B$4:$F$93,5,FALSE)</f>
        <v>74</v>
      </c>
      <c r="N273" s="91">
        <v>1</v>
      </c>
      <c r="O273" s="116">
        <f t="shared" si="9"/>
        <v>6837.6</v>
      </c>
    </row>
    <row r="274" spans="1:15">
      <c r="A274" s="91" t="s">
        <v>740</v>
      </c>
      <c r="B274" s="92" t="s">
        <v>454</v>
      </c>
      <c r="C274" s="20" t="s">
        <v>240</v>
      </c>
      <c r="D274" s="28" t="s">
        <v>245</v>
      </c>
      <c r="E274" s="91" t="s">
        <v>860</v>
      </c>
      <c r="F274" s="21" t="s">
        <v>274</v>
      </c>
      <c r="G274" s="22" t="s">
        <v>299</v>
      </c>
      <c r="H274" s="18">
        <v>1</v>
      </c>
      <c r="I274" s="23" t="s">
        <v>291</v>
      </c>
      <c r="J274" s="8">
        <v>12</v>
      </c>
      <c r="K274" s="87">
        <f>VLOOKUP(E274,照明設備稼働時間!$A$4:$F$56,5,FALSE)</f>
        <v>3696</v>
      </c>
      <c r="L274" s="87" t="str">
        <f t="shared" si="8"/>
        <v>FL20W1ショーケース用器具</v>
      </c>
      <c r="M274" s="87">
        <f>VLOOKUP(L274,照明器具一覧!$B$4:$F$93,5,FALSE)</f>
        <v>22.5</v>
      </c>
      <c r="N274" s="91">
        <v>1</v>
      </c>
      <c r="O274" s="116">
        <f t="shared" si="9"/>
        <v>997.92</v>
      </c>
    </row>
    <row r="275" spans="1:15">
      <c r="A275" s="91" t="s">
        <v>741</v>
      </c>
      <c r="B275" s="92" t="s">
        <v>454</v>
      </c>
      <c r="C275" s="20"/>
      <c r="D275" s="28" t="s">
        <v>245</v>
      </c>
      <c r="E275" s="91" t="s">
        <v>860</v>
      </c>
      <c r="F275" s="21" t="s">
        <v>274</v>
      </c>
      <c r="G275" s="22" t="s">
        <v>300</v>
      </c>
      <c r="H275" s="18">
        <v>1</v>
      </c>
      <c r="I275" s="23" t="s">
        <v>292</v>
      </c>
      <c r="J275" s="8">
        <v>10</v>
      </c>
      <c r="K275" s="87">
        <f>VLOOKUP(E275,照明設備稼働時間!$A$4:$F$56,5,FALSE)</f>
        <v>3696</v>
      </c>
      <c r="L275" s="87" t="str">
        <f t="shared" si="8"/>
        <v>IL60W1デスクライト</v>
      </c>
      <c r="M275" s="87">
        <f>VLOOKUP(L275,照明器具一覧!$B$4:$F$93,5,FALSE)</f>
        <v>60</v>
      </c>
      <c r="N275" s="91">
        <v>1</v>
      </c>
      <c r="O275" s="116">
        <f t="shared" si="9"/>
        <v>2217.6</v>
      </c>
    </row>
    <row r="276" spans="1:15">
      <c r="A276" s="91" t="s">
        <v>742</v>
      </c>
      <c r="B276" s="92" t="s">
        <v>454</v>
      </c>
      <c r="C276" s="20" t="s">
        <v>110</v>
      </c>
      <c r="D276" s="28" t="s">
        <v>245</v>
      </c>
      <c r="E276" s="91" t="s">
        <v>427</v>
      </c>
      <c r="F276" s="21" t="s">
        <v>275</v>
      </c>
      <c r="G276" s="22" t="s">
        <v>54</v>
      </c>
      <c r="H276" s="18">
        <v>1</v>
      </c>
      <c r="I276" s="23" t="s">
        <v>35</v>
      </c>
      <c r="J276" s="8">
        <v>3</v>
      </c>
      <c r="K276" s="87">
        <f>VLOOKUP(E276,照明設備稼働時間!$A$4:$F$56,5,FALSE)</f>
        <v>3696</v>
      </c>
      <c r="L276" s="87" t="str">
        <f t="shared" si="8"/>
        <v>FDL271ブラケット</v>
      </c>
      <c r="M276" s="87">
        <f>VLOOKUP(L276,照明器具一覧!$B$4:$F$93,5,FALSE)</f>
        <v>32</v>
      </c>
      <c r="N276" s="91">
        <v>1</v>
      </c>
      <c r="O276" s="116">
        <f t="shared" si="9"/>
        <v>354.81599999999997</v>
      </c>
    </row>
    <row r="277" spans="1:15">
      <c r="A277" s="91" t="s">
        <v>743</v>
      </c>
      <c r="B277" s="92" t="s">
        <v>454</v>
      </c>
      <c r="C277" s="20" t="s">
        <v>241</v>
      </c>
      <c r="D277" s="28" t="s">
        <v>245</v>
      </c>
      <c r="E277" s="91" t="s">
        <v>427</v>
      </c>
      <c r="F277" s="21" t="s">
        <v>276</v>
      </c>
      <c r="G277" s="22" t="s">
        <v>198</v>
      </c>
      <c r="H277" s="18">
        <v>1</v>
      </c>
      <c r="I277" s="23" t="s">
        <v>219</v>
      </c>
      <c r="J277" s="8">
        <v>6</v>
      </c>
      <c r="K277" s="87">
        <f>VLOOKUP(E277,照明設備稼働時間!$A$4:$F$56,5,FALSE)</f>
        <v>3696</v>
      </c>
      <c r="L277" s="87" t="str">
        <f t="shared" si="8"/>
        <v>FHT42W1ﾀﾞｳﾝﾗｲﾄ</v>
      </c>
      <c r="M277" s="87">
        <f>VLOOKUP(L277,照明器具一覧!$B$4:$F$93,5,FALSE)</f>
        <v>44</v>
      </c>
      <c r="N277" s="91">
        <v>1</v>
      </c>
      <c r="O277" s="116">
        <f t="shared" si="9"/>
        <v>975.74400000000003</v>
      </c>
    </row>
    <row r="278" spans="1:15">
      <c r="A278" s="91" t="s">
        <v>744</v>
      </c>
      <c r="B278" s="92" t="s">
        <v>454</v>
      </c>
      <c r="C278" s="20" t="s">
        <v>230</v>
      </c>
      <c r="D278" s="28" t="s">
        <v>245</v>
      </c>
      <c r="E278" s="91" t="s">
        <v>427</v>
      </c>
      <c r="F278" s="21" t="s">
        <v>277</v>
      </c>
      <c r="G278" s="22" t="s">
        <v>296</v>
      </c>
      <c r="H278" s="18">
        <v>1</v>
      </c>
      <c r="I278" s="23" t="s">
        <v>285</v>
      </c>
      <c r="J278" s="8">
        <v>1</v>
      </c>
      <c r="K278" s="87">
        <f>VLOOKUP(E278,照明設備稼働時間!$A$4:$F$56,5,FALSE)</f>
        <v>3696</v>
      </c>
      <c r="L278" s="87" t="str">
        <f t="shared" si="8"/>
        <v>MF2501ﾀﾞｳﾝﾗｲﾄ　昇降装置付き</v>
      </c>
      <c r="M278" s="87">
        <f>VLOOKUP(L278,照明器具一覧!$B$4:$F$93,5,FALSE)</f>
        <v>260</v>
      </c>
      <c r="N278" s="91">
        <v>1</v>
      </c>
      <c r="O278" s="116">
        <f t="shared" si="9"/>
        <v>960.96</v>
      </c>
    </row>
    <row r="279" spans="1:15">
      <c r="A279" s="91" t="s">
        <v>745</v>
      </c>
      <c r="B279" s="92" t="s">
        <v>454</v>
      </c>
      <c r="C279" s="20" t="s">
        <v>87</v>
      </c>
      <c r="D279" s="28" t="s">
        <v>245</v>
      </c>
      <c r="E279" s="91" t="s">
        <v>428</v>
      </c>
      <c r="F279" s="21" t="s">
        <v>147</v>
      </c>
      <c r="G279" s="22" t="s">
        <v>203</v>
      </c>
      <c r="H279" s="18">
        <v>1</v>
      </c>
      <c r="I279" s="23" t="s">
        <v>219</v>
      </c>
      <c r="J279" s="8">
        <v>1</v>
      </c>
      <c r="K279" s="87">
        <f>VLOOKUP(E279,照明設備稼働時間!$A$4:$F$56,5,FALSE)</f>
        <v>1540</v>
      </c>
      <c r="L279" s="87" t="str">
        <f t="shared" si="8"/>
        <v>FHT32W1ﾀﾞｳﾝﾗｲﾄ</v>
      </c>
      <c r="M279" s="87">
        <f>VLOOKUP(L279,照明器具一覧!$B$4:$F$93,5,FALSE)</f>
        <v>35</v>
      </c>
      <c r="N279" s="91">
        <v>1</v>
      </c>
      <c r="O279" s="116">
        <f t="shared" si="9"/>
        <v>53.9</v>
      </c>
    </row>
    <row r="280" spans="1:15">
      <c r="A280" s="91" t="s">
        <v>746</v>
      </c>
      <c r="B280" s="92" t="s">
        <v>454</v>
      </c>
      <c r="C280" s="20"/>
      <c r="D280" s="28" t="s">
        <v>245</v>
      </c>
      <c r="E280" s="91" t="s">
        <v>428</v>
      </c>
      <c r="F280" s="21" t="s">
        <v>147</v>
      </c>
      <c r="G280" s="22" t="s">
        <v>301</v>
      </c>
      <c r="H280" s="18">
        <v>1</v>
      </c>
      <c r="I280" s="23" t="s">
        <v>219</v>
      </c>
      <c r="J280" s="8">
        <v>1</v>
      </c>
      <c r="K280" s="87">
        <f>VLOOKUP(E280,照明設備稼働時間!$A$4:$F$56,5,FALSE)</f>
        <v>1540</v>
      </c>
      <c r="L280" s="87" t="str">
        <f t="shared" si="8"/>
        <v>FDL13W1ﾀﾞｳﾝﾗｲﾄ</v>
      </c>
      <c r="M280" s="87">
        <f>VLOOKUP(L280,照明器具一覧!$B$4:$F$93,5,FALSE)</f>
        <v>17</v>
      </c>
      <c r="N280" s="91">
        <v>1</v>
      </c>
      <c r="O280" s="116">
        <f t="shared" si="9"/>
        <v>26.18</v>
      </c>
    </row>
    <row r="281" spans="1:15">
      <c r="A281" s="91" t="s">
        <v>747</v>
      </c>
      <c r="B281" s="92" t="s">
        <v>454</v>
      </c>
      <c r="C281" s="20" t="s">
        <v>85</v>
      </c>
      <c r="D281" s="28" t="s">
        <v>245</v>
      </c>
      <c r="E281" s="91" t="s">
        <v>429</v>
      </c>
      <c r="F281" s="21" t="s">
        <v>278</v>
      </c>
      <c r="G281" s="22" t="s">
        <v>200</v>
      </c>
      <c r="H281" s="18">
        <v>1</v>
      </c>
      <c r="I281" s="23" t="s">
        <v>222</v>
      </c>
      <c r="J281" s="8">
        <v>1</v>
      </c>
      <c r="K281" s="87">
        <f>VLOOKUP(E281,照明設備稼働時間!$A$4:$F$56,5,FALSE)</f>
        <v>1540</v>
      </c>
      <c r="L281" s="87" t="str">
        <f t="shared" si="8"/>
        <v>FHF32EXN1埋込　下面開放</v>
      </c>
      <c r="M281" s="87">
        <f>VLOOKUP(L281,照明器具一覧!$B$4:$F$93,5,FALSE)</f>
        <v>48</v>
      </c>
      <c r="N281" s="91">
        <v>1</v>
      </c>
      <c r="O281" s="116">
        <f t="shared" si="9"/>
        <v>73.92</v>
      </c>
    </row>
    <row r="282" spans="1:15">
      <c r="A282" s="91" t="s">
        <v>748</v>
      </c>
      <c r="B282" s="92" t="s">
        <v>454</v>
      </c>
      <c r="C282" s="20" t="s">
        <v>96</v>
      </c>
      <c r="D282" s="28" t="s">
        <v>245</v>
      </c>
      <c r="E282" s="91" t="s">
        <v>429</v>
      </c>
      <c r="F282" s="21" t="s">
        <v>278</v>
      </c>
      <c r="G282" s="22" t="s">
        <v>74</v>
      </c>
      <c r="H282" s="18">
        <v>1</v>
      </c>
      <c r="I282" s="23" t="s">
        <v>35</v>
      </c>
      <c r="J282" s="8">
        <v>1</v>
      </c>
      <c r="K282" s="87">
        <f>VLOOKUP(E282,照明設備稼働時間!$A$4:$F$56,5,FALSE)</f>
        <v>1540</v>
      </c>
      <c r="L282" s="87" t="str">
        <f t="shared" si="8"/>
        <v>IL40W1ブラケット</v>
      </c>
      <c r="M282" s="87">
        <f>VLOOKUP(L282,照明器具一覧!$B$4:$F$93,5,FALSE)</f>
        <v>36</v>
      </c>
      <c r="N282" s="91">
        <v>1</v>
      </c>
      <c r="O282" s="116">
        <f t="shared" si="9"/>
        <v>55.44</v>
      </c>
    </row>
    <row r="283" spans="1:15">
      <c r="A283" s="91" t="s">
        <v>749</v>
      </c>
      <c r="B283" s="92" t="s">
        <v>454</v>
      </c>
      <c r="C283" s="20" t="s">
        <v>87</v>
      </c>
      <c r="D283" s="28" t="s">
        <v>245</v>
      </c>
      <c r="E283" s="91" t="s">
        <v>428</v>
      </c>
      <c r="F283" s="21" t="s">
        <v>279</v>
      </c>
      <c r="G283" s="22" t="s">
        <v>203</v>
      </c>
      <c r="H283" s="18">
        <v>1</v>
      </c>
      <c r="I283" s="23" t="s">
        <v>219</v>
      </c>
      <c r="J283" s="8">
        <v>3</v>
      </c>
      <c r="K283" s="87">
        <f>VLOOKUP(E283,照明設備稼働時間!$A$4:$F$56,5,FALSE)</f>
        <v>1540</v>
      </c>
      <c r="L283" s="87" t="str">
        <f t="shared" si="8"/>
        <v>FHT32W1ﾀﾞｳﾝﾗｲﾄ</v>
      </c>
      <c r="M283" s="87">
        <f>VLOOKUP(L283,照明器具一覧!$B$4:$F$93,5,FALSE)</f>
        <v>35</v>
      </c>
      <c r="N283" s="91">
        <v>1</v>
      </c>
      <c r="O283" s="116">
        <f t="shared" si="9"/>
        <v>161.69999999999999</v>
      </c>
    </row>
    <row r="284" spans="1:15">
      <c r="A284" s="91" t="s">
        <v>750</v>
      </c>
      <c r="B284" s="92" t="s">
        <v>454</v>
      </c>
      <c r="C284" s="20" t="s">
        <v>89</v>
      </c>
      <c r="D284" s="28" t="s">
        <v>245</v>
      </c>
      <c r="E284" s="91" t="s">
        <v>428</v>
      </c>
      <c r="F284" s="21" t="s">
        <v>279</v>
      </c>
      <c r="G284" s="22" t="s">
        <v>205</v>
      </c>
      <c r="H284" s="18">
        <v>1</v>
      </c>
      <c r="I284" s="23" t="s">
        <v>219</v>
      </c>
      <c r="J284" s="8">
        <v>2</v>
      </c>
      <c r="K284" s="87">
        <f>VLOOKUP(E284,照明設備稼働時間!$A$4:$F$56,5,FALSE)</f>
        <v>1540</v>
      </c>
      <c r="L284" s="87" t="str">
        <f t="shared" si="8"/>
        <v>FDL13W1ﾀﾞｳﾝﾗｲﾄ</v>
      </c>
      <c r="M284" s="87">
        <f>VLOOKUP(L284,照明器具一覧!$B$4:$F$93,5,FALSE)</f>
        <v>17</v>
      </c>
      <c r="N284" s="91">
        <v>1</v>
      </c>
      <c r="O284" s="116">
        <f t="shared" si="9"/>
        <v>52.36</v>
      </c>
    </row>
    <row r="285" spans="1:15">
      <c r="A285" s="91" t="s">
        <v>751</v>
      </c>
      <c r="B285" s="92" t="s">
        <v>454</v>
      </c>
      <c r="C285" s="20" t="s">
        <v>90</v>
      </c>
      <c r="D285" s="28" t="s">
        <v>245</v>
      </c>
      <c r="E285" s="91" t="s">
        <v>428</v>
      </c>
      <c r="F285" s="21" t="s">
        <v>279</v>
      </c>
      <c r="G285" s="22" t="s">
        <v>37</v>
      </c>
      <c r="H285" s="18">
        <v>1</v>
      </c>
      <c r="I285" s="23" t="s">
        <v>224</v>
      </c>
      <c r="J285" s="8">
        <v>2</v>
      </c>
      <c r="K285" s="87">
        <f>VLOOKUP(E285,照明設備稼働時間!$A$4:$F$56,5,FALSE)</f>
        <v>1540</v>
      </c>
      <c r="L285" s="87" t="str">
        <f t="shared" si="8"/>
        <v>FHF32EXNH1トラフ</v>
      </c>
      <c r="M285" s="87">
        <f>VLOOKUP(L285,照明器具一覧!$B$4:$F$93,5,FALSE)</f>
        <v>48</v>
      </c>
      <c r="N285" s="91">
        <v>1</v>
      </c>
      <c r="O285" s="116">
        <f t="shared" si="9"/>
        <v>147.84</v>
      </c>
    </row>
    <row r="286" spans="1:15">
      <c r="A286" s="91" t="s">
        <v>752</v>
      </c>
      <c r="B286" s="92" t="s">
        <v>454</v>
      </c>
      <c r="C286" s="20" t="s">
        <v>87</v>
      </c>
      <c r="D286" s="28" t="s">
        <v>245</v>
      </c>
      <c r="E286" s="91" t="s">
        <v>428</v>
      </c>
      <c r="F286" s="21" t="s">
        <v>280</v>
      </c>
      <c r="G286" s="22" t="s">
        <v>203</v>
      </c>
      <c r="H286" s="18">
        <v>1</v>
      </c>
      <c r="I286" s="23" t="s">
        <v>219</v>
      </c>
      <c r="J286" s="8">
        <v>3</v>
      </c>
      <c r="K286" s="87">
        <f>VLOOKUP(E286,照明設備稼働時間!$A$4:$F$56,5,FALSE)</f>
        <v>1540</v>
      </c>
      <c r="L286" s="87" t="str">
        <f t="shared" si="8"/>
        <v>FHT32W1ﾀﾞｳﾝﾗｲﾄ</v>
      </c>
      <c r="M286" s="87">
        <f>VLOOKUP(L286,照明器具一覧!$B$4:$F$93,5,FALSE)</f>
        <v>35</v>
      </c>
      <c r="N286" s="91">
        <v>1</v>
      </c>
      <c r="O286" s="116">
        <f t="shared" si="9"/>
        <v>161.69999999999999</v>
      </c>
    </row>
    <row r="287" spans="1:15">
      <c r="A287" s="91" t="s">
        <v>753</v>
      </c>
      <c r="B287" s="92" t="s">
        <v>454</v>
      </c>
      <c r="C287" s="20" t="s">
        <v>89</v>
      </c>
      <c r="D287" s="28" t="s">
        <v>245</v>
      </c>
      <c r="E287" s="91" t="s">
        <v>428</v>
      </c>
      <c r="F287" s="21" t="s">
        <v>280</v>
      </c>
      <c r="G287" s="22" t="s">
        <v>205</v>
      </c>
      <c r="H287" s="18">
        <v>1</v>
      </c>
      <c r="I287" s="23" t="s">
        <v>219</v>
      </c>
      <c r="J287" s="8">
        <v>2</v>
      </c>
      <c r="K287" s="87">
        <f>VLOOKUP(E287,照明設備稼働時間!$A$4:$F$56,5,FALSE)</f>
        <v>1540</v>
      </c>
      <c r="L287" s="87" t="str">
        <f t="shared" si="8"/>
        <v>FDL13W1ﾀﾞｳﾝﾗｲﾄ</v>
      </c>
      <c r="M287" s="87">
        <f>VLOOKUP(L287,照明器具一覧!$B$4:$F$93,5,FALSE)</f>
        <v>17</v>
      </c>
      <c r="N287" s="91">
        <v>1</v>
      </c>
      <c r="O287" s="116">
        <f t="shared" si="9"/>
        <v>52.36</v>
      </c>
    </row>
    <row r="288" spans="1:15">
      <c r="A288" s="91" t="s">
        <v>754</v>
      </c>
      <c r="B288" s="92" t="s">
        <v>454</v>
      </c>
      <c r="C288" s="20" t="s">
        <v>90</v>
      </c>
      <c r="D288" s="28" t="s">
        <v>245</v>
      </c>
      <c r="E288" s="91" t="s">
        <v>428</v>
      </c>
      <c r="F288" s="21" t="s">
        <v>280</v>
      </c>
      <c r="G288" s="22" t="s">
        <v>37</v>
      </c>
      <c r="H288" s="18">
        <v>1</v>
      </c>
      <c r="I288" s="23" t="s">
        <v>224</v>
      </c>
      <c r="J288" s="8">
        <v>2</v>
      </c>
      <c r="K288" s="87">
        <f>VLOOKUP(E288,照明設備稼働時間!$A$4:$F$56,5,FALSE)</f>
        <v>1540</v>
      </c>
      <c r="L288" s="87" t="str">
        <f t="shared" si="8"/>
        <v>FHF32EXNH1トラフ</v>
      </c>
      <c r="M288" s="87">
        <f>VLOOKUP(L288,照明器具一覧!$B$4:$F$93,5,FALSE)</f>
        <v>48</v>
      </c>
      <c r="N288" s="91">
        <v>1</v>
      </c>
      <c r="O288" s="116">
        <f t="shared" si="9"/>
        <v>147.84</v>
      </c>
    </row>
    <row r="289" spans="1:15">
      <c r="A289" s="91" t="s">
        <v>755</v>
      </c>
      <c r="B289" s="92" t="s">
        <v>454</v>
      </c>
      <c r="C289" s="20" t="s">
        <v>79</v>
      </c>
      <c r="D289" s="28" t="s">
        <v>245</v>
      </c>
      <c r="E289" s="91" t="s">
        <v>281</v>
      </c>
      <c r="F289" s="21" t="s">
        <v>281</v>
      </c>
      <c r="G289" s="22" t="s">
        <v>198</v>
      </c>
      <c r="H289" s="18">
        <v>2</v>
      </c>
      <c r="I289" s="23" t="s">
        <v>219</v>
      </c>
      <c r="J289" s="8">
        <v>14</v>
      </c>
      <c r="K289" s="87">
        <f>VLOOKUP(E289,照明設備稼働時間!$A$4:$F$56,5,FALSE)</f>
        <v>3696</v>
      </c>
      <c r="L289" s="87" t="str">
        <f t="shared" si="8"/>
        <v>FHT42W2ﾀﾞｳﾝﾗｲﾄ</v>
      </c>
      <c r="M289" s="87">
        <f>VLOOKUP(L289,照明器具一覧!$B$4:$F$93,5,FALSE)</f>
        <v>74</v>
      </c>
      <c r="N289" s="91">
        <v>1</v>
      </c>
      <c r="O289" s="116">
        <f t="shared" si="9"/>
        <v>3829.056</v>
      </c>
    </row>
    <row r="290" spans="1:15">
      <c r="A290" s="91" t="s">
        <v>756</v>
      </c>
      <c r="B290" s="92" t="s">
        <v>454</v>
      </c>
      <c r="C290" s="20" t="s">
        <v>91</v>
      </c>
      <c r="D290" s="28" t="s">
        <v>245</v>
      </c>
      <c r="E290" s="91" t="s">
        <v>281</v>
      </c>
      <c r="F290" s="21" t="s">
        <v>281</v>
      </c>
      <c r="G290" s="22" t="s">
        <v>198</v>
      </c>
      <c r="H290" s="18">
        <v>2</v>
      </c>
      <c r="I290" s="23" t="s">
        <v>219</v>
      </c>
      <c r="J290" s="8">
        <v>81</v>
      </c>
      <c r="K290" s="87">
        <f>VLOOKUP(E290,照明設備稼働時間!$A$4:$F$56,5,FALSE)</f>
        <v>3696</v>
      </c>
      <c r="L290" s="87" t="str">
        <f t="shared" si="8"/>
        <v>FHT42W2ﾀﾞｳﾝﾗｲﾄ</v>
      </c>
      <c r="M290" s="87">
        <f>VLOOKUP(L290,照明器具一覧!$B$4:$F$93,5,FALSE)</f>
        <v>74</v>
      </c>
      <c r="N290" s="91">
        <v>1</v>
      </c>
      <c r="O290" s="116">
        <f t="shared" si="9"/>
        <v>22153.824000000001</v>
      </c>
    </row>
    <row r="291" spans="1:15">
      <c r="A291" s="91" t="s">
        <v>757</v>
      </c>
      <c r="B291" s="92" t="s">
        <v>454</v>
      </c>
      <c r="C291" s="20" t="s">
        <v>242</v>
      </c>
      <c r="D291" s="28" t="s">
        <v>245</v>
      </c>
      <c r="E291" s="91" t="s">
        <v>281</v>
      </c>
      <c r="F291" s="21" t="s">
        <v>281</v>
      </c>
      <c r="G291" s="22" t="s">
        <v>37</v>
      </c>
      <c r="H291" s="18">
        <v>1</v>
      </c>
      <c r="I291" s="23" t="s">
        <v>293</v>
      </c>
      <c r="J291" s="8">
        <v>40</v>
      </c>
      <c r="K291" s="87">
        <f>VLOOKUP(E291,照明設備稼働時間!$A$4:$F$56,5,FALSE)</f>
        <v>3696</v>
      </c>
      <c r="L291" s="87" t="str">
        <f t="shared" si="8"/>
        <v>FHF32EXNH1コーナー灯</v>
      </c>
      <c r="M291" s="87">
        <f>VLOOKUP(L291,照明器具一覧!$B$4:$F$93,5,FALSE)</f>
        <v>48</v>
      </c>
      <c r="N291" s="91">
        <v>1</v>
      </c>
      <c r="O291" s="116">
        <f t="shared" si="9"/>
        <v>7096.32</v>
      </c>
    </row>
    <row r="292" spans="1:15">
      <c r="A292" s="91" t="s">
        <v>758</v>
      </c>
      <c r="B292" s="92" t="s">
        <v>454</v>
      </c>
      <c r="C292" s="20"/>
      <c r="D292" s="28" t="s">
        <v>245</v>
      </c>
      <c r="E292" s="91" t="s">
        <v>281</v>
      </c>
      <c r="F292" s="21" t="s">
        <v>281</v>
      </c>
      <c r="G292" s="22" t="s">
        <v>300</v>
      </c>
      <c r="H292" s="18">
        <v>1</v>
      </c>
      <c r="I292" s="23" t="s">
        <v>292</v>
      </c>
      <c r="J292" s="8">
        <v>8</v>
      </c>
      <c r="K292" s="87">
        <f>VLOOKUP(E292,照明設備稼働時間!$A$4:$F$56,5,FALSE)</f>
        <v>3696</v>
      </c>
      <c r="L292" s="87" t="str">
        <f t="shared" si="8"/>
        <v>IL60W1デスクライト</v>
      </c>
      <c r="M292" s="87">
        <f>VLOOKUP(L292,照明器具一覧!$B$4:$F$93,5,FALSE)</f>
        <v>60</v>
      </c>
      <c r="N292" s="91">
        <v>1</v>
      </c>
      <c r="O292" s="116">
        <f t="shared" si="9"/>
        <v>1774.08</v>
      </c>
    </row>
    <row r="293" spans="1:15">
      <c r="A293" s="91" t="s">
        <v>759</v>
      </c>
      <c r="B293" s="92" t="s">
        <v>454</v>
      </c>
      <c r="C293" s="20" t="s">
        <v>240</v>
      </c>
      <c r="D293" s="28" t="s">
        <v>245</v>
      </c>
      <c r="E293" s="91" t="s">
        <v>281</v>
      </c>
      <c r="F293" s="21" t="s">
        <v>281</v>
      </c>
      <c r="G293" s="22" t="s">
        <v>299</v>
      </c>
      <c r="H293" s="18">
        <v>1</v>
      </c>
      <c r="I293" s="23" t="s">
        <v>291</v>
      </c>
      <c r="J293" s="8">
        <v>14</v>
      </c>
      <c r="K293" s="87">
        <f>VLOOKUP(E293,照明設備稼働時間!$A$4:$F$56,5,FALSE)</f>
        <v>3696</v>
      </c>
      <c r="L293" s="87" t="str">
        <f t="shared" si="8"/>
        <v>FL20W1ショーケース用器具</v>
      </c>
      <c r="M293" s="87">
        <f>VLOOKUP(L293,照明器具一覧!$B$4:$F$93,5,FALSE)</f>
        <v>22.5</v>
      </c>
      <c r="N293" s="91">
        <v>1</v>
      </c>
      <c r="O293" s="116">
        <f t="shared" si="9"/>
        <v>1164.24</v>
      </c>
    </row>
    <row r="294" spans="1:15">
      <c r="A294" s="91" t="s">
        <v>760</v>
      </c>
      <c r="B294" s="92" t="s">
        <v>455</v>
      </c>
      <c r="C294" s="20" t="s">
        <v>93</v>
      </c>
      <c r="D294" s="28" t="s">
        <v>245</v>
      </c>
      <c r="E294" s="91" t="s">
        <v>281</v>
      </c>
      <c r="F294" s="21" t="s">
        <v>281</v>
      </c>
      <c r="G294" s="22" t="s">
        <v>333</v>
      </c>
      <c r="H294" s="18">
        <v>1</v>
      </c>
      <c r="I294" s="23" t="s">
        <v>332</v>
      </c>
      <c r="J294" s="8">
        <v>1</v>
      </c>
      <c r="K294" s="87">
        <f>VLOOKUP(E294,照明設備稼働時間!$A$4:$F$56,5,FALSE)</f>
        <v>3696</v>
      </c>
      <c r="L294" s="87" t="str">
        <f t="shared" si="8"/>
        <v>IL40W1回転灯　天井直付・黄色</v>
      </c>
      <c r="M294" s="87">
        <f>VLOOKUP(L294,照明器具一覧!$B$4:$F$93,5,FALSE)</f>
        <v>40</v>
      </c>
      <c r="N294" s="91">
        <v>0</v>
      </c>
      <c r="O294" s="116">
        <f t="shared" si="9"/>
        <v>0</v>
      </c>
    </row>
    <row r="295" spans="1:15">
      <c r="A295" s="91" t="s">
        <v>761</v>
      </c>
      <c r="B295" s="92" t="s">
        <v>454</v>
      </c>
      <c r="C295" s="20" t="s">
        <v>114</v>
      </c>
      <c r="D295" s="28" t="s">
        <v>245</v>
      </c>
      <c r="E295" s="91" t="s">
        <v>862</v>
      </c>
      <c r="F295" s="21" t="s">
        <v>282</v>
      </c>
      <c r="G295" s="22" t="s">
        <v>198</v>
      </c>
      <c r="H295" s="18">
        <v>1</v>
      </c>
      <c r="I295" s="23" t="s">
        <v>227</v>
      </c>
      <c r="J295" s="8">
        <v>9</v>
      </c>
      <c r="K295" s="87">
        <f>VLOOKUP(E295,照明設備稼働時間!$A$4:$F$56,5,FALSE)</f>
        <v>3696</v>
      </c>
      <c r="L295" s="87" t="str">
        <f t="shared" si="8"/>
        <v>FHT42W1ﾀﾞｳﾝﾗｲﾄ</v>
      </c>
      <c r="M295" s="87">
        <f>VLOOKUP(L295,照明器具一覧!$B$4:$F$93,5,FALSE)</f>
        <v>44</v>
      </c>
      <c r="N295" s="91">
        <v>1</v>
      </c>
      <c r="O295" s="116">
        <f t="shared" si="9"/>
        <v>1463.616</v>
      </c>
    </row>
    <row r="296" spans="1:15">
      <c r="A296" s="91" t="s">
        <v>762</v>
      </c>
      <c r="B296" s="92" t="s">
        <v>454</v>
      </c>
      <c r="C296" s="20" t="s">
        <v>85</v>
      </c>
      <c r="D296" s="28" t="s">
        <v>245</v>
      </c>
      <c r="E296" s="91" t="s">
        <v>863</v>
      </c>
      <c r="F296" s="21" t="s">
        <v>283</v>
      </c>
      <c r="G296" s="22" t="s">
        <v>200</v>
      </c>
      <c r="H296" s="18">
        <v>2</v>
      </c>
      <c r="I296" s="23" t="s">
        <v>222</v>
      </c>
      <c r="J296" s="8">
        <v>3</v>
      </c>
      <c r="K296" s="87">
        <f>VLOOKUP(E296,照明設備稼働時間!$A$4:$F$56,5,FALSE)</f>
        <v>3696</v>
      </c>
      <c r="L296" s="87" t="str">
        <f t="shared" si="8"/>
        <v>FHF32EXN2埋込　下面開放</v>
      </c>
      <c r="M296" s="87">
        <f>VLOOKUP(L296,照明器具一覧!$B$4:$F$93,5,FALSE)</f>
        <v>91</v>
      </c>
      <c r="N296" s="91">
        <v>1</v>
      </c>
      <c r="O296" s="116">
        <f t="shared" si="9"/>
        <v>1009.008</v>
      </c>
    </row>
    <row r="297" spans="1:15">
      <c r="A297" s="91" t="s">
        <v>763</v>
      </c>
      <c r="B297" s="92" t="s">
        <v>454</v>
      </c>
      <c r="C297" s="20" t="s">
        <v>243</v>
      </c>
      <c r="D297" s="28" t="s">
        <v>245</v>
      </c>
      <c r="E297" s="91" t="s">
        <v>863</v>
      </c>
      <c r="F297" s="21" t="s">
        <v>283</v>
      </c>
      <c r="G297" s="22" t="s">
        <v>210</v>
      </c>
      <c r="H297" s="18">
        <v>1</v>
      </c>
      <c r="I297" s="23" t="s">
        <v>294</v>
      </c>
      <c r="J297" s="8">
        <v>1</v>
      </c>
      <c r="K297" s="87">
        <f>VLOOKUP(E297,照明設備稼働時間!$A$4:$F$56,5,FALSE)</f>
        <v>3696</v>
      </c>
      <c r="L297" s="87" t="str">
        <f t="shared" si="8"/>
        <v>FL10W1表示灯</v>
      </c>
      <c r="M297" s="87">
        <f>VLOOKUP(L297,照明器具一覧!$B$4:$F$93,5,FALSE)</f>
        <v>13</v>
      </c>
      <c r="N297" s="91">
        <v>1</v>
      </c>
      <c r="O297" s="116">
        <f t="shared" si="9"/>
        <v>48.048000000000002</v>
      </c>
    </row>
    <row r="298" spans="1:15">
      <c r="A298" s="91" t="s">
        <v>764</v>
      </c>
      <c r="B298" s="92" t="s">
        <v>454</v>
      </c>
      <c r="C298" s="20" t="s">
        <v>337</v>
      </c>
      <c r="D298" s="28" t="s">
        <v>245</v>
      </c>
      <c r="E298" s="91" t="s">
        <v>427</v>
      </c>
      <c r="F298" s="21" t="s">
        <v>33</v>
      </c>
      <c r="G298" s="22" t="s">
        <v>200</v>
      </c>
      <c r="H298" s="18">
        <v>1</v>
      </c>
      <c r="I298" s="23" t="s">
        <v>338</v>
      </c>
      <c r="J298" s="8">
        <v>1</v>
      </c>
      <c r="K298" s="87">
        <f>VLOOKUP(E298,照明設備稼働時間!$A$4:$F$56,5,FALSE)</f>
        <v>3696</v>
      </c>
      <c r="L298" s="87" t="str">
        <f t="shared" si="8"/>
        <v>FHF32EXN1直付　非常灯兼用　電池内蔵</v>
      </c>
      <c r="M298" s="87">
        <f>VLOOKUP(L298,照明器具一覧!$B$4:$F$93,5,FALSE)</f>
        <v>48</v>
      </c>
      <c r="N298" s="91">
        <v>1</v>
      </c>
      <c r="O298" s="116">
        <f t="shared" si="9"/>
        <v>177.40799999999999</v>
      </c>
    </row>
    <row r="299" spans="1:15">
      <c r="A299" s="91" t="s">
        <v>765</v>
      </c>
      <c r="B299" s="92" t="s">
        <v>454</v>
      </c>
      <c r="C299" s="20" t="s">
        <v>29</v>
      </c>
      <c r="D299" s="28" t="s">
        <v>245</v>
      </c>
      <c r="E299" s="91" t="s">
        <v>427</v>
      </c>
      <c r="F299" s="21" t="s">
        <v>33</v>
      </c>
      <c r="G299" s="22" t="s">
        <v>37</v>
      </c>
      <c r="H299" s="18">
        <v>1</v>
      </c>
      <c r="I299" s="23" t="s">
        <v>336</v>
      </c>
      <c r="J299" s="8">
        <v>1</v>
      </c>
      <c r="K299" s="87">
        <f>VLOOKUP(E299,照明設備稼働時間!$A$4:$F$56,5,FALSE)</f>
        <v>3696</v>
      </c>
      <c r="L299" s="87" t="str">
        <f t="shared" si="8"/>
        <v>FHF32EXNH1ブラケット　非常灯兼用　電池内蔵</v>
      </c>
      <c r="M299" s="87">
        <f>VLOOKUP(L299,照明器具一覧!$B$4:$F$93,5,FALSE)</f>
        <v>38</v>
      </c>
      <c r="N299" s="91">
        <v>1</v>
      </c>
      <c r="O299" s="116">
        <f t="shared" si="9"/>
        <v>140.44800000000001</v>
      </c>
    </row>
    <row r="300" spans="1:15">
      <c r="A300" s="91" t="s">
        <v>766</v>
      </c>
      <c r="B300" s="92" t="s">
        <v>454</v>
      </c>
      <c r="C300" s="20" t="s">
        <v>244</v>
      </c>
      <c r="D300" s="28" t="s">
        <v>245</v>
      </c>
      <c r="E300" s="91" t="s">
        <v>427</v>
      </c>
      <c r="F300" s="21" t="s">
        <v>284</v>
      </c>
      <c r="G300" s="22" t="s">
        <v>203</v>
      </c>
      <c r="H300" s="18">
        <v>1</v>
      </c>
      <c r="I300" s="23" t="s">
        <v>219</v>
      </c>
      <c r="J300" s="8">
        <v>4</v>
      </c>
      <c r="K300" s="87">
        <f>VLOOKUP(E300,照明設備稼働時間!$A$4:$F$56,5,FALSE)</f>
        <v>3696</v>
      </c>
      <c r="L300" s="87" t="str">
        <f t="shared" si="8"/>
        <v>FHT32W1ﾀﾞｳﾝﾗｲﾄ</v>
      </c>
      <c r="M300" s="87">
        <f>VLOOKUP(L300,照明器具一覧!$B$4:$F$93,5,FALSE)</f>
        <v>35</v>
      </c>
      <c r="N300" s="91">
        <v>1</v>
      </c>
      <c r="O300" s="116">
        <f t="shared" si="9"/>
        <v>517.44000000000005</v>
      </c>
    </row>
    <row r="301" spans="1:15">
      <c r="A301" s="91" t="s">
        <v>767</v>
      </c>
      <c r="B301" s="92" t="s">
        <v>454</v>
      </c>
      <c r="C301" s="20" t="s">
        <v>83</v>
      </c>
      <c r="D301" s="28" t="s">
        <v>245</v>
      </c>
      <c r="E301" s="91" t="s">
        <v>13</v>
      </c>
      <c r="F301" s="21" t="s">
        <v>248</v>
      </c>
      <c r="G301" s="22" t="s">
        <v>202</v>
      </c>
      <c r="H301" s="18">
        <v>2</v>
      </c>
      <c r="I301" s="23" t="s">
        <v>350</v>
      </c>
      <c r="J301" s="8">
        <v>1</v>
      </c>
      <c r="K301" s="87">
        <f>VLOOKUP(E301,照明設備稼働時間!$A$4:$F$56,5,FALSE)</f>
        <v>8760</v>
      </c>
      <c r="L301" s="87" t="str">
        <f t="shared" si="8"/>
        <v>CF135T4ENL2通路誘導灯</v>
      </c>
      <c r="M301" s="87">
        <f>VLOOKUP(L301,照明器具一覧!$B$4:$F$93,5,FALSE)</f>
        <v>7.5</v>
      </c>
      <c r="N301" s="91">
        <v>1</v>
      </c>
      <c r="O301" s="116">
        <f t="shared" si="9"/>
        <v>65.7</v>
      </c>
    </row>
    <row r="302" spans="1:15">
      <c r="A302" s="91" t="s">
        <v>768</v>
      </c>
      <c r="B302" s="92" t="s">
        <v>454</v>
      </c>
      <c r="C302" s="20" t="s">
        <v>107</v>
      </c>
      <c r="D302" s="28" t="s">
        <v>245</v>
      </c>
      <c r="E302" s="91" t="s">
        <v>13</v>
      </c>
      <c r="F302" s="21" t="s">
        <v>251</v>
      </c>
      <c r="G302" s="22" t="s">
        <v>202</v>
      </c>
      <c r="H302" s="18">
        <v>1</v>
      </c>
      <c r="I302" s="23" t="s">
        <v>363</v>
      </c>
      <c r="J302" s="8">
        <v>1</v>
      </c>
      <c r="K302" s="87">
        <f>VLOOKUP(E302,照明設備稼働時間!$A$4:$F$56,5,FALSE)</f>
        <v>8760</v>
      </c>
      <c r="L302" s="87" t="str">
        <f t="shared" si="8"/>
        <v>CF135T4ENL1避難口誘導灯　埋込</v>
      </c>
      <c r="M302" s="87">
        <f>VLOOKUP(L302,照明器具一覧!$B$4:$F$93,5,FALSE)</f>
        <v>4.8</v>
      </c>
      <c r="N302" s="91">
        <v>1</v>
      </c>
      <c r="O302" s="116">
        <f t="shared" si="9"/>
        <v>42.048000000000002</v>
      </c>
    </row>
    <row r="303" spans="1:15">
      <c r="A303" s="91" t="s">
        <v>769</v>
      </c>
      <c r="B303" s="92" t="s">
        <v>454</v>
      </c>
      <c r="C303" s="20" t="s">
        <v>101</v>
      </c>
      <c r="D303" s="28" t="s">
        <v>245</v>
      </c>
      <c r="E303" s="91" t="s">
        <v>13</v>
      </c>
      <c r="F303" s="21" t="s">
        <v>256</v>
      </c>
      <c r="G303" s="22" t="s">
        <v>204</v>
      </c>
      <c r="H303" s="18">
        <v>1</v>
      </c>
      <c r="I303" s="23" t="s">
        <v>354</v>
      </c>
      <c r="J303" s="8">
        <v>1</v>
      </c>
      <c r="K303" s="87">
        <f>VLOOKUP(E303,照明設備稼働時間!$A$4:$F$56,5,FALSE)</f>
        <v>8760</v>
      </c>
      <c r="L303" s="87" t="str">
        <f t="shared" si="8"/>
        <v>CF210T4ENL1避難口誘導灯（点滅　壁埋込）</v>
      </c>
      <c r="M303" s="87">
        <f>VLOOKUP(L303,照明器具一覧!$B$4:$F$93,5,FALSE)</f>
        <v>7.4</v>
      </c>
      <c r="N303" s="91">
        <v>1</v>
      </c>
      <c r="O303" s="116">
        <f t="shared" si="9"/>
        <v>64.823999999999998</v>
      </c>
    </row>
    <row r="304" spans="1:15">
      <c r="A304" s="91" t="s">
        <v>770</v>
      </c>
      <c r="B304" s="92" t="s">
        <v>454</v>
      </c>
      <c r="C304" s="20" t="s">
        <v>234</v>
      </c>
      <c r="D304" s="28" t="s">
        <v>245</v>
      </c>
      <c r="E304" s="91" t="s">
        <v>13</v>
      </c>
      <c r="F304" s="21" t="s">
        <v>256</v>
      </c>
      <c r="G304" s="22" t="s">
        <v>204</v>
      </c>
      <c r="H304" s="18">
        <v>1</v>
      </c>
      <c r="I304" s="23" t="s">
        <v>364</v>
      </c>
      <c r="J304" s="8">
        <v>1</v>
      </c>
      <c r="K304" s="87">
        <f>VLOOKUP(E304,照明設備稼働時間!$A$4:$F$56,5,FALSE)</f>
        <v>8760</v>
      </c>
      <c r="L304" s="87" t="str">
        <f t="shared" si="8"/>
        <v>CF210T4ENL1避難口誘導灯（音点滅　埋込)</v>
      </c>
      <c r="M304" s="87">
        <f>VLOOKUP(L304,照明器具一覧!$B$4:$F$93,5,FALSE)</f>
        <v>9.9</v>
      </c>
      <c r="N304" s="91">
        <v>1</v>
      </c>
      <c r="O304" s="116">
        <f t="shared" si="9"/>
        <v>86.724000000000004</v>
      </c>
    </row>
    <row r="305" spans="1:15">
      <c r="A305" s="91" t="s">
        <v>771</v>
      </c>
      <c r="B305" s="92" t="s">
        <v>454</v>
      </c>
      <c r="C305" s="20" t="s">
        <v>83</v>
      </c>
      <c r="D305" s="28" t="s">
        <v>245</v>
      </c>
      <c r="E305" s="91" t="s">
        <v>13</v>
      </c>
      <c r="F305" s="21" t="s">
        <v>256</v>
      </c>
      <c r="G305" s="22" t="s">
        <v>202</v>
      </c>
      <c r="H305" s="18">
        <v>2</v>
      </c>
      <c r="I305" s="23" t="s">
        <v>350</v>
      </c>
      <c r="J305" s="8">
        <v>1</v>
      </c>
      <c r="K305" s="87">
        <f>VLOOKUP(E305,照明設備稼働時間!$A$4:$F$56,5,FALSE)</f>
        <v>8760</v>
      </c>
      <c r="L305" s="87" t="str">
        <f t="shared" si="8"/>
        <v>CF135T4ENL2通路誘導灯</v>
      </c>
      <c r="M305" s="87">
        <f>VLOOKUP(L305,照明器具一覧!$B$4:$F$93,5,FALSE)</f>
        <v>7.5</v>
      </c>
      <c r="N305" s="91">
        <v>1</v>
      </c>
      <c r="O305" s="116">
        <f t="shared" si="9"/>
        <v>65.7</v>
      </c>
    </row>
    <row r="306" spans="1:15">
      <c r="A306" s="91" t="s">
        <v>772</v>
      </c>
      <c r="B306" s="92" t="s">
        <v>454</v>
      </c>
      <c r="C306" s="20" t="s">
        <v>235</v>
      </c>
      <c r="D306" s="28" t="s">
        <v>245</v>
      </c>
      <c r="E306" s="91" t="s">
        <v>13</v>
      </c>
      <c r="F306" s="21" t="s">
        <v>256</v>
      </c>
      <c r="G306" s="22" t="s">
        <v>202</v>
      </c>
      <c r="H306" s="18">
        <v>1</v>
      </c>
      <c r="I306" s="23" t="s">
        <v>350</v>
      </c>
      <c r="J306" s="8">
        <v>1</v>
      </c>
      <c r="K306" s="87">
        <f>VLOOKUP(E306,照明設備稼働時間!$A$4:$F$56,5,FALSE)</f>
        <v>8760</v>
      </c>
      <c r="L306" s="87" t="str">
        <f t="shared" si="8"/>
        <v>CF135T4ENL1通路誘導灯</v>
      </c>
      <c r="M306" s="87">
        <f>VLOOKUP(L306,照明器具一覧!$B$4:$F$93,5,FALSE)</f>
        <v>4.5</v>
      </c>
      <c r="N306" s="91">
        <v>1</v>
      </c>
      <c r="O306" s="116">
        <f t="shared" si="9"/>
        <v>39.42</v>
      </c>
    </row>
    <row r="307" spans="1:15">
      <c r="A307" s="91" t="s">
        <v>773</v>
      </c>
      <c r="B307" s="92" t="s">
        <v>454</v>
      </c>
      <c r="C307" s="20" t="s">
        <v>107</v>
      </c>
      <c r="D307" s="28" t="s">
        <v>245</v>
      </c>
      <c r="E307" s="91" t="s">
        <v>13</v>
      </c>
      <c r="F307" s="21" t="s">
        <v>257</v>
      </c>
      <c r="G307" s="22" t="s">
        <v>202</v>
      </c>
      <c r="H307" s="18">
        <v>1</v>
      </c>
      <c r="I307" s="23" t="s">
        <v>352</v>
      </c>
      <c r="J307" s="8">
        <v>1</v>
      </c>
      <c r="K307" s="87">
        <f>VLOOKUP(E307,照明設備稼働時間!$A$4:$F$56,5,FALSE)</f>
        <v>8760</v>
      </c>
      <c r="L307" s="87" t="str">
        <f t="shared" si="8"/>
        <v>CF135T4ENL1避難口誘導灯</v>
      </c>
      <c r="M307" s="87">
        <f>VLOOKUP(L307,照明器具一覧!$B$4:$F$93,5,FALSE)</f>
        <v>4.5</v>
      </c>
      <c r="N307" s="91">
        <v>1</v>
      </c>
      <c r="O307" s="116">
        <f t="shared" si="9"/>
        <v>39.42</v>
      </c>
    </row>
    <row r="308" spans="1:15">
      <c r="A308" s="91" t="s">
        <v>774</v>
      </c>
      <c r="B308" s="92" t="s">
        <v>454</v>
      </c>
      <c r="C308" s="20" t="s">
        <v>107</v>
      </c>
      <c r="D308" s="28" t="s">
        <v>245</v>
      </c>
      <c r="E308" s="91" t="s">
        <v>13</v>
      </c>
      <c r="F308" s="21" t="s">
        <v>258</v>
      </c>
      <c r="G308" s="22" t="s">
        <v>202</v>
      </c>
      <c r="H308" s="18">
        <v>1</v>
      </c>
      <c r="I308" s="23" t="s">
        <v>352</v>
      </c>
      <c r="J308" s="8">
        <v>1</v>
      </c>
      <c r="K308" s="87">
        <f>VLOOKUP(E308,照明設備稼働時間!$A$4:$F$56,5,FALSE)</f>
        <v>8760</v>
      </c>
      <c r="L308" s="87" t="str">
        <f t="shared" si="8"/>
        <v>CF135T4ENL1避難口誘導灯</v>
      </c>
      <c r="M308" s="87">
        <f>VLOOKUP(L308,照明器具一覧!$B$4:$F$93,5,FALSE)</f>
        <v>4.5</v>
      </c>
      <c r="N308" s="91">
        <v>1</v>
      </c>
      <c r="O308" s="116">
        <f t="shared" si="9"/>
        <v>39.42</v>
      </c>
    </row>
    <row r="309" spans="1:15">
      <c r="A309" s="91" t="s">
        <v>775</v>
      </c>
      <c r="B309" s="92" t="s">
        <v>454</v>
      </c>
      <c r="C309" s="20" t="s">
        <v>95</v>
      </c>
      <c r="D309" s="28" t="s">
        <v>245</v>
      </c>
      <c r="E309" s="91" t="s">
        <v>13</v>
      </c>
      <c r="F309" s="21" t="s">
        <v>274</v>
      </c>
      <c r="G309" s="22" t="s">
        <v>202</v>
      </c>
      <c r="H309" s="18">
        <v>1</v>
      </c>
      <c r="I309" s="23" t="s">
        <v>352</v>
      </c>
      <c r="J309" s="8">
        <v>2</v>
      </c>
      <c r="K309" s="87">
        <f>VLOOKUP(E309,照明設備稼働時間!$A$4:$F$56,5,FALSE)</f>
        <v>8760</v>
      </c>
      <c r="L309" s="87" t="str">
        <f t="shared" si="8"/>
        <v>CF135T4ENL1避難口誘導灯</v>
      </c>
      <c r="M309" s="87">
        <f>VLOOKUP(L309,照明器具一覧!$B$4:$F$93,5,FALSE)</f>
        <v>4.5</v>
      </c>
      <c r="N309" s="91">
        <v>1</v>
      </c>
      <c r="O309" s="116">
        <f t="shared" si="9"/>
        <v>78.84</v>
      </c>
    </row>
    <row r="310" spans="1:15">
      <c r="A310" s="91" t="s">
        <v>776</v>
      </c>
      <c r="B310" s="92" t="s">
        <v>454</v>
      </c>
      <c r="C310" s="20" t="s">
        <v>104</v>
      </c>
      <c r="D310" s="28" t="s">
        <v>245</v>
      </c>
      <c r="E310" s="91" t="s">
        <v>13</v>
      </c>
      <c r="F310" s="21" t="s">
        <v>281</v>
      </c>
      <c r="G310" s="22" t="s">
        <v>204</v>
      </c>
      <c r="H310" s="18">
        <v>1</v>
      </c>
      <c r="I310" s="23" t="s">
        <v>365</v>
      </c>
      <c r="J310" s="8">
        <v>1</v>
      </c>
      <c r="K310" s="87">
        <f>VLOOKUP(E310,照明設備稼働時間!$A$4:$F$56,5,FALSE)</f>
        <v>8760</v>
      </c>
      <c r="L310" s="87" t="str">
        <f t="shared" si="8"/>
        <v>CF210T4ENL1避難口誘導灯（音点滅　埋込）</v>
      </c>
      <c r="M310" s="87">
        <f>VLOOKUP(L310,照明器具一覧!$B$4:$F$93,5,FALSE)</f>
        <v>9.6</v>
      </c>
      <c r="N310" s="91">
        <v>1</v>
      </c>
      <c r="O310" s="116">
        <f t="shared" si="9"/>
        <v>84.096000000000004</v>
      </c>
    </row>
    <row r="311" spans="1:15">
      <c r="A311" s="91" t="s">
        <v>777</v>
      </c>
      <c r="B311" s="92" t="s">
        <v>454</v>
      </c>
      <c r="C311" s="20" t="s">
        <v>94</v>
      </c>
      <c r="D311" s="28" t="s">
        <v>245</v>
      </c>
      <c r="E311" s="91" t="s">
        <v>13</v>
      </c>
      <c r="F311" s="21" t="s">
        <v>281</v>
      </c>
      <c r="G311" s="22" t="s">
        <v>204</v>
      </c>
      <c r="H311" s="18">
        <v>1</v>
      </c>
      <c r="I311" s="23" t="s">
        <v>357</v>
      </c>
      <c r="J311" s="8">
        <v>1</v>
      </c>
      <c r="K311" s="87">
        <f>VLOOKUP(E311,照明設備稼働時間!$A$4:$F$56,5,FALSE)</f>
        <v>8760</v>
      </c>
      <c r="L311" s="87" t="str">
        <f t="shared" si="8"/>
        <v>CF210T4ENL1避難口誘導灯(点滅)</v>
      </c>
      <c r="M311" s="87">
        <f>VLOOKUP(L311,照明器具一覧!$B$4:$F$93,5,FALSE)</f>
        <v>7.4</v>
      </c>
      <c r="N311" s="91">
        <v>1</v>
      </c>
      <c r="O311" s="116">
        <f t="shared" si="9"/>
        <v>64.823999999999998</v>
      </c>
    </row>
    <row r="312" spans="1:15">
      <c r="A312" s="91" t="s">
        <v>778</v>
      </c>
      <c r="B312" s="92" t="s">
        <v>454</v>
      </c>
      <c r="C312" s="20" t="s">
        <v>83</v>
      </c>
      <c r="D312" s="28" t="s">
        <v>245</v>
      </c>
      <c r="E312" s="91" t="s">
        <v>13</v>
      </c>
      <c r="F312" s="21" t="s">
        <v>281</v>
      </c>
      <c r="G312" s="22" t="s">
        <v>204</v>
      </c>
      <c r="H312" s="18">
        <v>2</v>
      </c>
      <c r="I312" s="23" t="s">
        <v>350</v>
      </c>
      <c r="J312" s="8">
        <v>1</v>
      </c>
      <c r="K312" s="87">
        <f>VLOOKUP(E312,照明設備稼働時間!$A$4:$F$56,5,FALSE)</f>
        <v>8760</v>
      </c>
      <c r="L312" s="87" t="str">
        <f t="shared" si="8"/>
        <v>CF210T4ENL2通路誘導灯</v>
      </c>
      <c r="M312" s="87">
        <f>VLOOKUP(L312,照明器具一覧!$B$4:$F$93,5,FALSE)</f>
        <v>9</v>
      </c>
      <c r="N312" s="91">
        <v>1</v>
      </c>
      <c r="O312" s="116">
        <f t="shared" si="9"/>
        <v>78.84</v>
      </c>
    </row>
    <row r="313" spans="1:15">
      <c r="A313" s="91" t="s">
        <v>779</v>
      </c>
      <c r="B313" s="92" t="s">
        <v>454</v>
      </c>
      <c r="C313" s="20" t="s">
        <v>107</v>
      </c>
      <c r="D313" s="28" t="s">
        <v>245</v>
      </c>
      <c r="E313" s="91" t="s">
        <v>13</v>
      </c>
      <c r="F313" s="21" t="s">
        <v>284</v>
      </c>
      <c r="G313" s="22" t="s">
        <v>202</v>
      </c>
      <c r="H313" s="18">
        <v>1</v>
      </c>
      <c r="I313" s="23" t="s">
        <v>363</v>
      </c>
      <c r="J313" s="8">
        <v>1</v>
      </c>
      <c r="K313" s="87">
        <f>VLOOKUP(E313,照明設備稼働時間!$A$4:$F$56,5,FALSE)</f>
        <v>8760</v>
      </c>
      <c r="L313" s="87" t="str">
        <f t="shared" si="8"/>
        <v>CF135T4ENL1避難口誘導灯　埋込</v>
      </c>
      <c r="M313" s="87">
        <f>VLOOKUP(L313,照明器具一覧!$B$4:$F$93,5,FALSE)</f>
        <v>4.8</v>
      </c>
      <c r="N313" s="91">
        <v>1</v>
      </c>
      <c r="O313" s="116">
        <f t="shared" si="9"/>
        <v>42.048000000000002</v>
      </c>
    </row>
    <row r="314" spans="1:15">
      <c r="A314" s="91" t="s">
        <v>780</v>
      </c>
      <c r="B314" s="92" t="s">
        <v>454</v>
      </c>
      <c r="C314" s="20" t="s">
        <v>232</v>
      </c>
      <c r="D314" s="28" t="s">
        <v>245</v>
      </c>
      <c r="E314" s="91" t="s">
        <v>437</v>
      </c>
      <c r="F314" s="21" t="s">
        <v>246</v>
      </c>
      <c r="G314" s="22" t="s">
        <v>323</v>
      </c>
      <c r="H314" s="18">
        <v>1</v>
      </c>
      <c r="I314" s="23" t="s">
        <v>71</v>
      </c>
      <c r="J314" s="8">
        <v>9</v>
      </c>
      <c r="K314" s="87">
        <f>VLOOKUP(E314,照明設備稼働時間!$A$4:$F$56,5,FALSE)</f>
        <v>0</v>
      </c>
      <c r="L314" s="87" t="str">
        <f t="shared" si="8"/>
        <v>JD110V85W1非常灯　電源別置</v>
      </c>
      <c r="M314" s="87">
        <f>VLOOKUP(L314,照明器具一覧!$B$4:$F$93,5,FALSE)</f>
        <v>85</v>
      </c>
      <c r="N314" s="91">
        <v>1</v>
      </c>
      <c r="O314" s="116">
        <f t="shared" si="9"/>
        <v>0</v>
      </c>
    </row>
    <row r="315" spans="1:15">
      <c r="A315" s="91" t="s">
        <v>781</v>
      </c>
      <c r="B315" s="92" t="s">
        <v>454</v>
      </c>
      <c r="C315" s="20" t="s">
        <v>78</v>
      </c>
      <c r="D315" s="28" t="s">
        <v>245</v>
      </c>
      <c r="E315" s="91" t="s">
        <v>437</v>
      </c>
      <c r="F315" s="21" t="s">
        <v>248</v>
      </c>
      <c r="G315" s="22" t="s">
        <v>197</v>
      </c>
      <c r="H315" s="18">
        <v>1</v>
      </c>
      <c r="I315" s="23" t="s">
        <v>71</v>
      </c>
      <c r="J315" s="8">
        <v>2</v>
      </c>
      <c r="K315" s="87">
        <f>VLOOKUP(E315,照明設備稼働時間!$A$4:$F$56,5,FALSE)</f>
        <v>0</v>
      </c>
      <c r="L315" s="87" t="str">
        <f t="shared" si="8"/>
        <v>JD110V50W1非常灯　電源別置</v>
      </c>
      <c r="M315" s="87">
        <f>VLOOKUP(L315,照明器具一覧!$B$4:$F$93,5,FALSE)</f>
        <v>50</v>
      </c>
      <c r="N315" s="91">
        <v>1</v>
      </c>
      <c r="O315" s="116">
        <f t="shared" si="9"/>
        <v>0</v>
      </c>
    </row>
    <row r="316" spans="1:15">
      <c r="A316" s="91" t="s">
        <v>782</v>
      </c>
      <c r="B316" s="92" t="s">
        <v>454</v>
      </c>
      <c r="C316" s="20" t="s">
        <v>78</v>
      </c>
      <c r="D316" s="28" t="s">
        <v>245</v>
      </c>
      <c r="E316" s="91" t="s">
        <v>437</v>
      </c>
      <c r="F316" s="21" t="s">
        <v>250</v>
      </c>
      <c r="G316" s="22" t="s">
        <v>197</v>
      </c>
      <c r="H316" s="18">
        <v>1</v>
      </c>
      <c r="I316" s="23" t="s">
        <v>71</v>
      </c>
      <c r="J316" s="8">
        <v>1</v>
      </c>
      <c r="K316" s="87">
        <f>VLOOKUP(E316,照明設備稼働時間!$A$4:$F$56,5,FALSE)</f>
        <v>0</v>
      </c>
      <c r="L316" s="87" t="str">
        <f t="shared" si="8"/>
        <v>JD110V50W1非常灯　電源別置</v>
      </c>
      <c r="M316" s="87">
        <f>VLOOKUP(L316,照明器具一覧!$B$4:$F$93,5,FALSE)</f>
        <v>50</v>
      </c>
      <c r="N316" s="91">
        <v>1</v>
      </c>
      <c r="O316" s="116">
        <f t="shared" si="9"/>
        <v>0</v>
      </c>
    </row>
    <row r="317" spans="1:15">
      <c r="A317" s="91" t="s">
        <v>783</v>
      </c>
      <c r="B317" s="92" t="s">
        <v>454</v>
      </c>
      <c r="C317" s="20" t="s">
        <v>78</v>
      </c>
      <c r="D317" s="28" t="s">
        <v>245</v>
      </c>
      <c r="E317" s="91" t="s">
        <v>437</v>
      </c>
      <c r="F317" s="21" t="s">
        <v>251</v>
      </c>
      <c r="G317" s="22" t="s">
        <v>197</v>
      </c>
      <c r="H317" s="18">
        <v>1</v>
      </c>
      <c r="I317" s="23" t="s">
        <v>71</v>
      </c>
      <c r="J317" s="8">
        <v>2</v>
      </c>
      <c r="K317" s="87">
        <f>VLOOKUP(E317,照明設備稼働時間!$A$4:$F$56,5,FALSE)</f>
        <v>0</v>
      </c>
      <c r="L317" s="87" t="str">
        <f t="shared" si="8"/>
        <v>JD110V50W1非常灯　電源別置</v>
      </c>
      <c r="M317" s="87">
        <f>VLOOKUP(L317,照明器具一覧!$B$4:$F$93,5,FALSE)</f>
        <v>50</v>
      </c>
      <c r="N317" s="91">
        <v>1</v>
      </c>
      <c r="O317" s="116">
        <f t="shared" si="9"/>
        <v>0</v>
      </c>
    </row>
    <row r="318" spans="1:15">
      <c r="A318" s="91" t="s">
        <v>784</v>
      </c>
      <c r="B318" s="92" t="s">
        <v>454</v>
      </c>
      <c r="C318" s="20" t="s">
        <v>78</v>
      </c>
      <c r="D318" s="28" t="s">
        <v>245</v>
      </c>
      <c r="E318" s="91" t="s">
        <v>437</v>
      </c>
      <c r="F318" s="21" t="s">
        <v>252</v>
      </c>
      <c r="G318" s="22" t="s">
        <v>197</v>
      </c>
      <c r="H318" s="18">
        <v>1</v>
      </c>
      <c r="I318" s="23" t="s">
        <v>71</v>
      </c>
      <c r="J318" s="8">
        <v>9</v>
      </c>
      <c r="K318" s="87">
        <f>VLOOKUP(E318,照明設備稼働時間!$A$4:$F$56,5,FALSE)</f>
        <v>0</v>
      </c>
      <c r="L318" s="87" t="str">
        <f t="shared" si="8"/>
        <v>JD110V50W1非常灯　電源別置</v>
      </c>
      <c r="M318" s="87">
        <f>VLOOKUP(L318,照明器具一覧!$B$4:$F$93,5,FALSE)</f>
        <v>50</v>
      </c>
      <c r="N318" s="91">
        <v>1</v>
      </c>
      <c r="O318" s="116">
        <f t="shared" si="9"/>
        <v>0</v>
      </c>
    </row>
    <row r="319" spans="1:15">
      <c r="A319" s="91" t="s">
        <v>785</v>
      </c>
      <c r="B319" s="92" t="s">
        <v>454</v>
      </c>
      <c r="C319" s="20" t="s">
        <v>78</v>
      </c>
      <c r="D319" s="28" t="s">
        <v>245</v>
      </c>
      <c r="E319" s="91" t="s">
        <v>437</v>
      </c>
      <c r="F319" s="21" t="s">
        <v>253</v>
      </c>
      <c r="G319" s="22" t="s">
        <v>197</v>
      </c>
      <c r="H319" s="18">
        <v>1</v>
      </c>
      <c r="I319" s="23" t="s">
        <v>71</v>
      </c>
      <c r="J319" s="8">
        <v>1</v>
      </c>
      <c r="K319" s="87">
        <f>VLOOKUP(E319,照明設備稼働時間!$A$4:$F$56,5,FALSE)</f>
        <v>0</v>
      </c>
      <c r="L319" s="87" t="str">
        <f t="shared" si="8"/>
        <v>JD110V50W1非常灯　電源別置</v>
      </c>
      <c r="M319" s="87">
        <f>VLOOKUP(L319,照明器具一覧!$B$4:$F$93,5,FALSE)</f>
        <v>50</v>
      </c>
      <c r="N319" s="91">
        <v>1</v>
      </c>
      <c r="O319" s="116">
        <f t="shared" si="9"/>
        <v>0</v>
      </c>
    </row>
    <row r="320" spans="1:15">
      <c r="A320" s="91" t="s">
        <v>786</v>
      </c>
      <c r="B320" s="92" t="s">
        <v>454</v>
      </c>
      <c r="C320" s="20" t="s">
        <v>78</v>
      </c>
      <c r="D320" s="28" t="s">
        <v>245</v>
      </c>
      <c r="E320" s="91" t="s">
        <v>437</v>
      </c>
      <c r="F320" s="21" t="s">
        <v>254</v>
      </c>
      <c r="G320" s="22" t="s">
        <v>197</v>
      </c>
      <c r="H320" s="18">
        <v>1</v>
      </c>
      <c r="I320" s="23" t="s">
        <v>71</v>
      </c>
      <c r="J320" s="8">
        <v>2</v>
      </c>
      <c r="K320" s="87">
        <f>VLOOKUP(E320,照明設備稼働時間!$A$4:$F$56,5,FALSE)</f>
        <v>0</v>
      </c>
      <c r="L320" s="87" t="str">
        <f t="shared" si="8"/>
        <v>JD110V50W1非常灯　電源別置</v>
      </c>
      <c r="M320" s="87">
        <f>VLOOKUP(L320,照明器具一覧!$B$4:$F$93,5,FALSE)</f>
        <v>50</v>
      </c>
      <c r="N320" s="91">
        <v>1</v>
      </c>
      <c r="O320" s="116">
        <f t="shared" si="9"/>
        <v>0</v>
      </c>
    </row>
    <row r="321" spans="1:15">
      <c r="A321" s="91" t="s">
        <v>787</v>
      </c>
      <c r="B321" s="92" t="s">
        <v>454</v>
      </c>
      <c r="C321" s="20" t="s">
        <v>78</v>
      </c>
      <c r="D321" s="28" t="s">
        <v>245</v>
      </c>
      <c r="E321" s="91" t="s">
        <v>437</v>
      </c>
      <c r="F321" s="21" t="s">
        <v>256</v>
      </c>
      <c r="G321" s="22" t="s">
        <v>197</v>
      </c>
      <c r="H321" s="18">
        <v>1</v>
      </c>
      <c r="I321" s="23" t="s">
        <v>71</v>
      </c>
      <c r="J321" s="8">
        <v>7</v>
      </c>
      <c r="K321" s="87">
        <f>VLOOKUP(E321,照明設備稼働時間!$A$4:$F$56,5,FALSE)</f>
        <v>0</v>
      </c>
      <c r="L321" s="87" t="str">
        <f t="shared" si="8"/>
        <v>JD110V50W1非常灯　電源別置</v>
      </c>
      <c r="M321" s="87">
        <f>VLOOKUP(L321,照明器具一覧!$B$4:$F$93,5,FALSE)</f>
        <v>50</v>
      </c>
      <c r="N321" s="91">
        <v>1</v>
      </c>
      <c r="O321" s="116">
        <f t="shared" si="9"/>
        <v>0</v>
      </c>
    </row>
    <row r="322" spans="1:15">
      <c r="A322" s="91" t="s">
        <v>788</v>
      </c>
      <c r="B322" s="92" t="s">
        <v>454</v>
      </c>
      <c r="C322" s="20" t="s">
        <v>78</v>
      </c>
      <c r="D322" s="28" t="s">
        <v>245</v>
      </c>
      <c r="E322" s="91" t="s">
        <v>437</v>
      </c>
      <c r="F322" s="21" t="s">
        <v>257</v>
      </c>
      <c r="G322" s="22" t="s">
        <v>197</v>
      </c>
      <c r="H322" s="18">
        <v>1</v>
      </c>
      <c r="I322" s="23" t="s">
        <v>71</v>
      </c>
      <c r="J322" s="8">
        <v>2</v>
      </c>
      <c r="K322" s="87">
        <f>VLOOKUP(E322,照明設備稼働時間!$A$4:$F$56,5,FALSE)</f>
        <v>0</v>
      </c>
      <c r="L322" s="87" t="str">
        <f t="shared" si="8"/>
        <v>JD110V50W1非常灯　電源別置</v>
      </c>
      <c r="M322" s="87">
        <f>VLOOKUP(L322,照明器具一覧!$B$4:$F$93,5,FALSE)</f>
        <v>50</v>
      </c>
      <c r="N322" s="91">
        <v>1</v>
      </c>
      <c r="O322" s="116">
        <f t="shared" si="9"/>
        <v>0</v>
      </c>
    </row>
    <row r="323" spans="1:15">
      <c r="A323" s="91" t="s">
        <v>789</v>
      </c>
      <c r="B323" s="92" t="s">
        <v>454</v>
      </c>
      <c r="C323" s="20" t="s">
        <v>78</v>
      </c>
      <c r="D323" s="28" t="s">
        <v>245</v>
      </c>
      <c r="E323" s="91" t="s">
        <v>437</v>
      </c>
      <c r="F323" s="21" t="s">
        <v>258</v>
      </c>
      <c r="G323" s="22" t="s">
        <v>197</v>
      </c>
      <c r="H323" s="18">
        <v>1</v>
      </c>
      <c r="I323" s="23" t="s">
        <v>71</v>
      </c>
      <c r="J323" s="8">
        <v>4</v>
      </c>
      <c r="K323" s="87">
        <f>VLOOKUP(E323,照明設備稼働時間!$A$4:$F$56,5,FALSE)</f>
        <v>0</v>
      </c>
      <c r="L323" s="87" t="str">
        <f t="shared" si="8"/>
        <v>JD110V50W1非常灯　電源別置</v>
      </c>
      <c r="M323" s="87">
        <f>VLOOKUP(L323,照明器具一覧!$B$4:$F$93,5,FALSE)</f>
        <v>50</v>
      </c>
      <c r="N323" s="91">
        <v>1</v>
      </c>
      <c r="O323" s="116">
        <f t="shared" si="9"/>
        <v>0</v>
      </c>
    </row>
    <row r="324" spans="1:15">
      <c r="A324" s="91" t="s">
        <v>790</v>
      </c>
      <c r="B324" s="92" t="s">
        <v>454</v>
      </c>
      <c r="C324" s="20" t="s">
        <v>78</v>
      </c>
      <c r="D324" s="28" t="s">
        <v>245</v>
      </c>
      <c r="E324" s="91" t="s">
        <v>437</v>
      </c>
      <c r="F324" s="21" t="s">
        <v>259</v>
      </c>
      <c r="G324" s="22" t="s">
        <v>197</v>
      </c>
      <c r="H324" s="18">
        <v>1</v>
      </c>
      <c r="I324" s="23" t="s">
        <v>71</v>
      </c>
      <c r="J324" s="8">
        <v>1</v>
      </c>
      <c r="K324" s="87">
        <f>VLOOKUP(E324,照明設備稼働時間!$A$4:$F$56,5,FALSE)</f>
        <v>0</v>
      </c>
      <c r="L324" s="87" t="str">
        <f t="shared" si="8"/>
        <v>JD110V50W1非常灯　電源別置</v>
      </c>
      <c r="M324" s="87">
        <f>VLOOKUP(L324,照明器具一覧!$B$4:$F$93,5,FALSE)</f>
        <v>50</v>
      </c>
      <c r="N324" s="91">
        <v>1</v>
      </c>
      <c r="O324" s="116">
        <f t="shared" si="9"/>
        <v>0</v>
      </c>
    </row>
    <row r="325" spans="1:15">
      <c r="A325" s="91" t="s">
        <v>791</v>
      </c>
      <c r="B325" s="92" t="s">
        <v>454</v>
      </c>
      <c r="C325" s="20" t="s">
        <v>78</v>
      </c>
      <c r="D325" s="28" t="s">
        <v>245</v>
      </c>
      <c r="E325" s="91" t="s">
        <v>437</v>
      </c>
      <c r="F325" s="21" t="s">
        <v>187</v>
      </c>
      <c r="G325" s="22" t="s">
        <v>197</v>
      </c>
      <c r="H325" s="18">
        <v>1</v>
      </c>
      <c r="I325" s="23" t="s">
        <v>71</v>
      </c>
      <c r="J325" s="8">
        <v>2</v>
      </c>
      <c r="K325" s="87">
        <f>VLOOKUP(E325,照明設備稼働時間!$A$4:$F$56,5,FALSE)</f>
        <v>0</v>
      </c>
      <c r="L325" s="87" t="str">
        <f t="shared" ref="L325:L350" si="10">G325&amp;H325&amp;I325</f>
        <v>JD110V50W1非常灯　電源別置</v>
      </c>
      <c r="M325" s="87">
        <f>VLOOKUP(L325,照明器具一覧!$B$4:$F$93,5,FALSE)</f>
        <v>50</v>
      </c>
      <c r="N325" s="91">
        <v>1</v>
      </c>
      <c r="O325" s="116">
        <f t="shared" ref="O325:O350" si="11">(J325*K325*M325*N325)/1000</f>
        <v>0</v>
      </c>
    </row>
    <row r="326" spans="1:15">
      <c r="A326" s="91" t="s">
        <v>792</v>
      </c>
      <c r="B326" s="92" t="s">
        <v>454</v>
      </c>
      <c r="C326" s="20" t="s">
        <v>78</v>
      </c>
      <c r="D326" s="28" t="s">
        <v>245</v>
      </c>
      <c r="E326" s="91" t="s">
        <v>437</v>
      </c>
      <c r="F326" s="21" t="s">
        <v>261</v>
      </c>
      <c r="G326" s="22" t="s">
        <v>197</v>
      </c>
      <c r="H326" s="18">
        <v>1</v>
      </c>
      <c r="I326" s="23" t="s">
        <v>71</v>
      </c>
      <c r="J326" s="8">
        <v>1</v>
      </c>
      <c r="K326" s="87">
        <f>VLOOKUP(E326,照明設備稼働時間!$A$4:$F$56,5,FALSE)</f>
        <v>0</v>
      </c>
      <c r="L326" s="87" t="str">
        <f t="shared" si="10"/>
        <v>JD110V50W1非常灯　電源別置</v>
      </c>
      <c r="M326" s="87">
        <f>VLOOKUP(L326,照明器具一覧!$B$4:$F$93,5,FALSE)</f>
        <v>50</v>
      </c>
      <c r="N326" s="91">
        <v>1</v>
      </c>
      <c r="O326" s="116">
        <f t="shared" si="11"/>
        <v>0</v>
      </c>
    </row>
    <row r="327" spans="1:15">
      <c r="A327" s="91" t="s">
        <v>793</v>
      </c>
      <c r="B327" s="92" t="s">
        <v>454</v>
      </c>
      <c r="C327" s="20" t="s">
        <v>78</v>
      </c>
      <c r="D327" s="28" t="s">
        <v>245</v>
      </c>
      <c r="E327" s="91" t="s">
        <v>437</v>
      </c>
      <c r="F327" s="21" t="s">
        <v>262</v>
      </c>
      <c r="G327" s="22" t="s">
        <v>197</v>
      </c>
      <c r="H327" s="18">
        <v>1</v>
      </c>
      <c r="I327" s="23" t="s">
        <v>71</v>
      </c>
      <c r="J327" s="8">
        <v>1</v>
      </c>
      <c r="K327" s="87">
        <f>VLOOKUP(E327,照明設備稼働時間!$A$4:$F$56,5,FALSE)</f>
        <v>0</v>
      </c>
      <c r="L327" s="87" t="str">
        <f t="shared" si="10"/>
        <v>JD110V50W1非常灯　電源別置</v>
      </c>
      <c r="M327" s="87">
        <f>VLOOKUP(L327,照明器具一覧!$B$4:$F$93,5,FALSE)</f>
        <v>50</v>
      </c>
      <c r="N327" s="91">
        <v>1</v>
      </c>
      <c r="O327" s="116">
        <f t="shared" si="11"/>
        <v>0</v>
      </c>
    </row>
    <row r="328" spans="1:15">
      <c r="A328" s="91" t="s">
        <v>794</v>
      </c>
      <c r="B328" s="92" t="s">
        <v>454</v>
      </c>
      <c r="C328" s="20" t="s">
        <v>78</v>
      </c>
      <c r="D328" s="28" t="s">
        <v>245</v>
      </c>
      <c r="E328" s="91" t="s">
        <v>437</v>
      </c>
      <c r="F328" s="21" t="s">
        <v>263</v>
      </c>
      <c r="G328" s="22" t="s">
        <v>197</v>
      </c>
      <c r="H328" s="18">
        <v>1</v>
      </c>
      <c r="I328" s="23" t="s">
        <v>71</v>
      </c>
      <c r="J328" s="8">
        <v>1</v>
      </c>
      <c r="K328" s="87">
        <f>VLOOKUP(E328,照明設備稼働時間!$A$4:$F$56,5,FALSE)</f>
        <v>0</v>
      </c>
      <c r="L328" s="87" t="str">
        <f t="shared" si="10"/>
        <v>JD110V50W1非常灯　電源別置</v>
      </c>
      <c r="M328" s="87">
        <f>VLOOKUP(L328,照明器具一覧!$B$4:$F$93,5,FALSE)</f>
        <v>50</v>
      </c>
      <c r="N328" s="91">
        <v>1</v>
      </c>
      <c r="O328" s="116">
        <f t="shared" si="11"/>
        <v>0</v>
      </c>
    </row>
    <row r="329" spans="1:15">
      <c r="A329" s="91" t="s">
        <v>795</v>
      </c>
      <c r="B329" s="92" t="s">
        <v>454</v>
      </c>
      <c r="C329" s="20" t="s">
        <v>78</v>
      </c>
      <c r="D329" s="28" t="s">
        <v>245</v>
      </c>
      <c r="E329" s="91" t="s">
        <v>437</v>
      </c>
      <c r="F329" s="21" t="s">
        <v>266</v>
      </c>
      <c r="G329" s="22" t="s">
        <v>197</v>
      </c>
      <c r="H329" s="18">
        <v>1</v>
      </c>
      <c r="I329" s="23" t="s">
        <v>71</v>
      </c>
      <c r="J329" s="8">
        <v>1</v>
      </c>
      <c r="K329" s="87">
        <f>VLOOKUP(E329,照明設備稼働時間!$A$4:$F$56,5,FALSE)</f>
        <v>0</v>
      </c>
      <c r="L329" s="87" t="str">
        <f t="shared" si="10"/>
        <v>JD110V50W1非常灯　電源別置</v>
      </c>
      <c r="M329" s="87">
        <f>VLOOKUP(L329,照明器具一覧!$B$4:$F$93,5,FALSE)</f>
        <v>50</v>
      </c>
      <c r="N329" s="91">
        <v>1</v>
      </c>
      <c r="O329" s="116">
        <f t="shared" si="11"/>
        <v>0</v>
      </c>
    </row>
    <row r="330" spans="1:15">
      <c r="A330" s="91" t="s">
        <v>796</v>
      </c>
      <c r="B330" s="92" t="s">
        <v>454</v>
      </c>
      <c r="C330" s="20" t="s">
        <v>78</v>
      </c>
      <c r="D330" s="28" t="s">
        <v>245</v>
      </c>
      <c r="E330" s="91" t="s">
        <v>437</v>
      </c>
      <c r="F330" s="21" t="s">
        <v>267</v>
      </c>
      <c r="G330" s="22" t="s">
        <v>197</v>
      </c>
      <c r="H330" s="18">
        <v>1</v>
      </c>
      <c r="I330" s="23" t="s">
        <v>71</v>
      </c>
      <c r="J330" s="8">
        <v>1</v>
      </c>
      <c r="K330" s="87">
        <f>VLOOKUP(E330,照明設備稼働時間!$A$4:$F$56,5,FALSE)</f>
        <v>0</v>
      </c>
      <c r="L330" s="87" t="str">
        <f t="shared" si="10"/>
        <v>JD110V50W1非常灯　電源別置</v>
      </c>
      <c r="M330" s="87">
        <f>VLOOKUP(L330,照明器具一覧!$B$4:$F$93,5,FALSE)</f>
        <v>50</v>
      </c>
      <c r="N330" s="91">
        <v>1</v>
      </c>
      <c r="O330" s="116">
        <f t="shared" si="11"/>
        <v>0</v>
      </c>
    </row>
    <row r="331" spans="1:15">
      <c r="A331" s="91" t="s">
        <v>797</v>
      </c>
      <c r="B331" s="92" t="s">
        <v>454</v>
      </c>
      <c r="C331" s="20" t="s">
        <v>78</v>
      </c>
      <c r="D331" s="28" t="s">
        <v>245</v>
      </c>
      <c r="E331" s="91" t="s">
        <v>437</v>
      </c>
      <c r="F331" s="21" t="s">
        <v>268</v>
      </c>
      <c r="G331" s="22" t="s">
        <v>197</v>
      </c>
      <c r="H331" s="18">
        <v>1</v>
      </c>
      <c r="I331" s="23" t="s">
        <v>71</v>
      </c>
      <c r="J331" s="8">
        <v>1</v>
      </c>
      <c r="K331" s="87">
        <f>VLOOKUP(E331,照明設備稼働時間!$A$4:$F$56,5,FALSE)</f>
        <v>0</v>
      </c>
      <c r="L331" s="87" t="str">
        <f t="shared" si="10"/>
        <v>JD110V50W1非常灯　電源別置</v>
      </c>
      <c r="M331" s="87">
        <f>VLOOKUP(L331,照明器具一覧!$B$4:$F$93,5,FALSE)</f>
        <v>50</v>
      </c>
      <c r="N331" s="91">
        <v>1</v>
      </c>
      <c r="O331" s="116">
        <f t="shared" si="11"/>
        <v>0</v>
      </c>
    </row>
    <row r="332" spans="1:15">
      <c r="A332" s="91" t="s">
        <v>798</v>
      </c>
      <c r="B332" s="92" t="s">
        <v>454</v>
      </c>
      <c r="C332" s="20" t="s">
        <v>78</v>
      </c>
      <c r="D332" s="28" t="s">
        <v>245</v>
      </c>
      <c r="E332" s="91" t="s">
        <v>437</v>
      </c>
      <c r="F332" s="21" t="s">
        <v>270</v>
      </c>
      <c r="G332" s="22" t="s">
        <v>197</v>
      </c>
      <c r="H332" s="18">
        <v>1</v>
      </c>
      <c r="I332" s="23" t="s">
        <v>71</v>
      </c>
      <c r="J332" s="8">
        <v>1</v>
      </c>
      <c r="K332" s="87">
        <f>VLOOKUP(E332,照明設備稼働時間!$A$4:$F$56,5,FALSE)</f>
        <v>0</v>
      </c>
      <c r="L332" s="87" t="str">
        <f t="shared" si="10"/>
        <v>JD110V50W1非常灯　電源別置</v>
      </c>
      <c r="M332" s="87">
        <f>VLOOKUP(L332,照明器具一覧!$B$4:$F$93,5,FALSE)</f>
        <v>50</v>
      </c>
      <c r="N332" s="91">
        <v>1</v>
      </c>
      <c r="O332" s="116">
        <f t="shared" si="11"/>
        <v>0</v>
      </c>
    </row>
    <row r="333" spans="1:15">
      <c r="A333" s="91" t="s">
        <v>799</v>
      </c>
      <c r="B333" s="92" t="s">
        <v>454</v>
      </c>
      <c r="C333" s="20" t="s">
        <v>61</v>
      </c>
      <c r="D333" s="28" t="s">
        <v>245</v>
      </c>
      <c r="E333" s="91" t="s">
        <v>437</v>
      </c>
      <c r="F333" s="21" t="s">
        <v>272</v>
      </c>
      <c r="G333" s="22" t="s">
        <v>74</v>
      </c>
      <c r="H333" s="18">
        <v>1</v>
      </c>
      <c r="I333" s="23" t="s">
        <v>71</v>
      </c>
      <c r="J333" s="8">
        <v>1</v>
      </c>
      <c r="K333" s="87">
        <f>VLOOKUP(E333,照明設備稼働時間!$A$4:$F$56,5,FALSE)</f>
        <v>0</v>
      </c>
      <c r="L333" s="87" t="str">
        <f t="shared" si="10"/>
        <v>IL40W1非常灯　電源別置</v>
      </c>
      <c r="M333" s="87">
        <f>VLOOKUP(L333,照明器具一覧!$B$4:$F$93,5,FALSE)</f>
        <v>40</v>
      </c>
      <c r="N333" s="91">
        <v>1</v>
      </c>
      <c r="O333" s="116">
        <f t="shared" si="11"/>
        <v>0</v>
      </c>
    </row>
    <row r="334" spans="1:15">
      <c r="A334" s="91" t="s">
        <v>800</v>
      </c>
      <c r="B334" s="92" t="s">
        <v>454</v>
      </c>
      <c r="C334" s="20" t="s">
        <v>78</v>
      </c>
      <c r="D334" s="28" t="s">
        <v>245</v>
      </c>
      <c r="E334" s="91" t="s">
        <v>437</v>
      </c>
      <c r="F334" s="21" t="s">
        <v>196</v>
      </c>
      <c r="G334" s="22" t="s">
        <v>197</v>
      </c>
      <c r="H334" s="18">
        <v>1</v>
      </c>
      <c r="I334" s="23" t="s">
        <v>71</v>
      </c>
      <c r="J334" s="8">
        <v>4</v>
      </c>
      <c r="K334" s="87">
        <f>VLOOKUP(E334,照明設備稼働時間!$A$4:$F$56,5,FALSE)</f>
        <v>0</v>
      </c>
      <c r="L334" s="87" t="str">
        <f t="shared" si="10"/>
        <v>JD110V50W1非常灯　電源別置</v>
      </c>
      <c r="M334" s="87">
        <f>VLOOKUP(L334,照明器具一覧!$B$4:$F$93,5,FALSE)</f>
        <v>50</v>
      </c>
      <c r="N334" s="91">
        <v>1</v>
      </c>
      <c r="O334" s="116">
        <f t="shared" si="11"/>
        <v>0</v>
      </c>
    </row>
    <row r="335" spans="1:15">
      <c r="A335" s="91" t="s">
        <v>801</v>
      </c>
      <c r="B335" s="92" t="s">
        <v>454</v>
      </c>
      <c r="C335" s="20" t="s">
        <v>78</v>
      </c>
      <c r="D335" s="28" t="s">
        <v>245</v>
      </c>
      <c r="E335" s="91" t="s">
        <v>437</v>
      </c>
      <c r="F335" s="21" t="s">
        <v>274</v>
      </c>
      <c r="G335" s="22" t="s">
        <v>197</v>
      </c>
      <c r="H335" s="18">
        <v>1</v>
      </c>
      <c r="I335" s="23" t="s">
        <v>71</v>
      </c>
      <c r="J335" s="8">
        <v>5</v>
      </c>
      <c r="K335" s="87">
        <f>VLOOKUP(E335,照明設備稼働時間!$A$4:$F$56,5,FALSE)</f>
        <v>0</v>
      </c>
      <c r="L335" s="87" t="str">
        <f t="shared" si="10"/>
        <v>JD110V50W1非常灯　電源別置</v>
      </c>
      <c r="M335" s="87">
        <f>VLOOKUP(L335,照明器具一覧!$B$4:$F$93,5,FALSE)</f>
        <v>50</v>
      </c>
      <c r="N335" s="91">
        <v>1</v>
      </c>
      <c r="O335" s="116">
        <f t="shared" si="11"/>
        <v>0</v>
      </c>
    </row>
    <row r="336" spans="1:15">
      <c r="A336" s="91" t="s">
        <v>802</v>
      </c>
      <c r="B336" s="92" t="s">
        <v>454</v>
      </c>
      <c r="C336" s="20" t="s">
        <v>366</v>
      </c>
      <c r="D336" s="28" t="s">
        <v>245</v>
      </c>
      <c r="E336" s="91" t="s">
        <v>437</v>
      </c>
      <c r="F336" s="21" t="s">
        <v>276</v>
      </c>
      <c r="G336" s="22" t="s">
        <v>197</v>
      </c>
      <c r="H336" s="18">
        <v>1</v>
      </c>
      <c r="I336" s="23" t="s">
        <v>71</v>
      </c>
      <c r="J336" s="8">
        <v>2</v>
      </c>
      <c r="K336" s="87">
        <f>VLOOKUP(E336,照明設備稼働時間!$A$4:$F$56,5,FALSE)</f>
        <v>0</v>
      </c>
      <c r="L336" s="87" t="str">
        <f t="shared" si="10"/>
        <v>JD110V50W1非常灯　電源別置</v>
      </c>
      <c r="M336" s="87">
        <f>VLOOKUP(L336,照明器具一覧!$B$4:$F$93,5,FALSE)</f>
        <v>50</v>
      </c>
      <c r="N336" s="91">
        <v>1</v>
      </c>
      <c r="O336" s="116">
        <f t="shared" si="11"/>
        <v>0</v>
      </c>
    </row>
    <row r="337" spans="1:15">
      <c r="A337" s="91" t="s">
        <v>803</v>
      </c>
      <c r="B337" s="92" t="s">
        <v>454</v>
      </c>
      <c r="C337" s="20" t="s">
        <v>78</v>
      </c>
      <c r="D337" s="28" t="s">
        <v>245</v>
      </c>
      <c r="E337" s="91" t="s">
        <v>437</v>
      </c>
      <c r="F337" s="21" t="s">
        <v>277</v>
      </c>
      <c r="G337" s="22" t="s">
        <v>197</v>
      </c>
      <c r="H337" s="18">
        <v>1</v>
      </c>
      <c r="I337" s="23" t="s">
        <v>71</v>
      </c>
      <c r="J337" s="8">
        <v>1</v>
      </c>
      <c r="K337" s="87">
        <f>VLOOKUP(E337,照明設備稼働時間!$A$4:$F$56,5,FALSE)</f>
        <v>0</v>
      </c>
      <c r="L337" s="87" t="str">
        <f t="shared" si="10"/>
        <v>JD110V50W1非常灯　電源別置</v>
      </c>
      <c r="M337" s="87">
        <f>VLOOKUP(L337,照明器具一覧!$B$4:$F$93,5,FALSE)</f>
        <v>50</v>
      </c>
      <c r="N337" s="91">
        <v>1</v>
      </c>
      <c r="O337" s="116">
        <f t="shared" si="11"/>
        <v>0</v>
      </c>
    </row>
    <row r="338" spans="1:15">
      <c r="A338" s="91" t="s">
        <v>804</v>
      </c>
      <c r="B338" s="92" t="s">
        <v>454</v>
      </c>
      <c r="C338" s="20" t="s">
        <v>78</v>
      </c>
      <c r="D338" s="28" t="s">
        <v>245</v>
      </c>
      <c r="E338" s="91" t="s">
        <v>437</v>
      </c>
      <c r="F338" s="21" t="s">
        <v>147</v>
      </c>
      <c r="G338" s="22" t="s">
        <v>197</v>
      </c>
      <c r="H338" s="18">
        <v>1</v>
      </c>
      <c r="I338" s="23" t="s">
        <v>71</v>
      </c>
      <c r="J338" s="8">
        <v>1</v>
      </c>
      <c r="K338" s="87">
        <f>VLOOKUP(E338,照明設備稼働時間!$A$4:$F$56,5,FALSE)</f>
        <v>0</v>
      </c>
      <c r="L338" s="87" t="str">
        <f t="shared" si="10"/>
        <v>JD110V50W1非常灯　電源別置</v>
      </c>
      <c r="M338" s="87">
        <f>VLOOKUP(L338,照明器具一覧!$B$4:$F$93,5,FALSE)</f>
        <v>50</v>
      </c>
      <c r="N338" s="91">
        <v>1</v>
      </c>
      <c r="O338" s="116">
        <f t="shared" si="11"/>
        <v>0</v>
      </c>
    </row>
    <row r="339" spans="1:15">
      <c r="A339" s="91" t="s">
        <v>805</v>
      </c>
      <c r="B339" s="92" t="s">
        <v>454</v>
      </c>
      <c r="C339" s="20" t="s">
        <v>78</v>
      </c>
      <c r="D339" s="28" t="s">
        <v>245</v>
      </c>
      <c r="E339" s="91" t="s">
        <v>437</v>
      </c>
      <c r="F339" s="21" t="s">
        <v>278</v>
      </c>
      <c r="G339" s="22" t="s">
        <v>197</v>
      </c>
      <c r="H339" s="18">
        <v>1</v>
      </c>
      <c r="I339" s="23" t="s">
        <v>71</v>
      </c>
      <c r="J339" s="8">
        <v>1</v>
      </c>
      <c r="K339" s="87">
        <f>VLOOKUP(E339,照明設備稼働時間!$A$4:$F$56,5,FALSE)</f>
        <v>0</v>
      </c>
      <c r="L339" s="87" t="str">
        <f t="shared" si="10"/>
        <v>JD110V50W1非常灯　電源別置</v>
      </c>
      <c r="M339" s="87">
        <f>VLOOKUP(L339,照明器具一覧!$B$4:$F$93,5,FALSE)</f>
        <v>50</v>
      </c>
      <c r="N339" s="91">
        <v>1</v>
      </c>
      <c r="O339" s="116">
        <f t="shared" si="11"/>
        <v>0</v>
      </c>
    </row>
    <row r="340" spans="1:15">
      <c r="A340" s="91" t="s">
        <v>806</v>
      </c>
      <c r="B340" s="92" t="s">
        <v>454</v>
      </c>
      <c r="C340" s="20" t="s">
        <v>78</v>
      </c>
      <c r="D340" s="28" t="s">
        <v>245</v>
      </c>
      <c r="E340" s="91" t="s">
        <v>437</v>
      </c>
      <c r="F340" s="21" t="s">
        <v>279</v>
      </c>
      <c r="G340" s="22" t="s">
        <v>197</v>
      </c>
      <c r="H340" s="18">
        <v>1</v>
      </c>
      <c r="I340" s="23" t="s">
        <v>71</v>
      </c>
      <c r="J340" s="8">
        <v>1</v>
      </c>
      <c r="K340" s="87">
        <f>VLOOKUP(E340,照明設備稼働時間!$A$4:$F$56,5,FALSE)</f>
        <v>0</v>
      </c>
      <c r="L340" s="87" t="str">
        <f t="shared" si="10"/>
        <v>JD110V50W1非常灯　電源別置</v>
      </c>
      <c r="M340" s="87">
        <f>VLOOKUP(L340,照明器具一覧!$B$4:$F$93,5,FALSE)</f>
        <v>50</v>
      </c>
      <c r="N340" s="91">
        <v>1</v>
      </c>
      <c r="O340" s="116">
        <f t="shared" si="11"/>
        <v>0</v>
      </c>
    </row>
    <row r="341" spans="1:15">
      <c r="A341" s="91" t="s">
        <v>807</v>
      </c>
      <c r="B341" s="92" t="s">
        <v>454</v>
      </c>
      <c r="C341" s="20" t="s">
        <v>78</v>
      </c>
      <c r="D341" s="28" t="s">
        <v>245</v>
      </c>
      <c r="E341" s="91" t="s">
        <v>437</v>
      </c>
      <c r="F341" s="21" t="s">
        <v>280</v>
      </c>
      <c r="G341" s="22" t="s">
        <v>197</v>
      </c>
      <c r="H341" s="18">
        <v>1</v>
      </c>
      <c r="I341" s="23" t="s">
        <v>71</v>
      </c>
      <c r="J341" s="8">
        <v>1</v>
      </c>
      <c r="K341" s="87">
        <f>VLOOKUP(E341,照明設備稼働時間!$A$4:$F$56,5,FALSE)</f>
        <v>0</v>
      </c>
      <c r="L341" s="87" t="str">
        <f t="shared" si="10"/>
        <v>JD110V50W1非常灯　電源別置</v>
      </c>
      <c r="M341" s="87">
        <f>VLOOKUP(L341,照明器具一覧!$B$4:$F$93,5,FALSE)</f>
        <v>50</v>
      </c>
      <c r="N341" s="91">
        <v>1</v>
      </c>
      <c r="O341" s="116">
        <f t="shared" si="11"/>
        <v>0</v>
      </c>
    </row>
    <row r="342" spans="1:15">
      <c r="A342" s="91" t="s">
        <v>808</v>
      </c>
      <c r="B342" s="92" t="s">
        <v>454</v>
      </c>
      <c r="C342" s="20" t="s">
        <v>78</v>
      </c>
      <c r="D342" s="28" t="s">
        <v>245</v>
      </c>
      <c r="E342" s="91" t="s">
        <v>437</v>
      </c>
      <c r="F342" s="21" t="s">
        <v>281</v>
      </c>
      <c r="G342" s="22" t="s">
        <v>197</v>
      </c>
      <c r="H342" s="18">
        <v>1</v>
      </c>
      <c r="I342" s="23" t="s">
        <v>71</v>
      </c>
      <c r="J342" s="8">
        <v>10</v>
      </c>
      <c r="K342" s="87">
        <f>VLOOKUP(E342,照明設備稼働時間!$A$4:$F$56,5,FALSE)</f>
        <v>0</v>
      </c>
      <c r="L342" s="87" t="str">
        <f t="shared" si="10"/>
        <v>JD110V50W1非常灯　電源別置</v>
      </c>
      <c r="M342" s="87">
        <f>VLOOKUP(L342,照明器具一覧!$B$4:$F$93,5,FALSE)</f>
        <v>50</v>
      </c>
      <c r="N342" s="91">
        <v>1</v>
      </c>
      <c r="O342" s="116">
        <f t="shared" si="11"/>
        <v>0</v>
      </c>
    </row>
    <row r="343" spans="1:15">
      <c r="A343" s="91" t="s">
        <v>809</v>
      </c>
      <c r="B343" s="92" t="s">
        <v>454</v>
      </c>
      <c r="C343" s="20" t="s">
        <v>78</v>
      </c>
      <c r="D343" s="28" t="s">
        <v>245</v>
      </c>
      <c r="E343" s="91" t="s">
        <v>437</v>
      </c>
      <c r="F343" s="21" t="s">
        <v>367</v>
      </c>
      <c r="G343" s="22" t="s">
        <v>197</v>
      </c>
      <c r="H343" s="18">
        <v>1</v>
      </c>
      <c r="I343" s="23" t="s">
        <v>71</v>
      </c>
      <c r="J343" s="8">
        <v>9</v>
      </c>
      <c r="K343" s="87">
        <f>VLOOKUP(E343,照明設備稼働時間!$A$4:$F$56,5,FALSE)</f>
        <v>0</v>
      </c>
      <c r="L343" s="87" t="str">
        <f t="shared" si="10"/>
        <v>JD110V50W1非常灯　電源別置</v>
      </c>
      <c r="M343" s="87">
        <f>VLOOKUP(L343,照明器具一覧!$B$4:$F$93,5,FALSE)</f>
        <v>50</v>
      </c>
      <c r="N343" s="91">
        <v>1</v>
      </c>
      <c r="O343" s="116">
        <f t="shared" si="11"/>
        <v>0</v>
      </c>
    </row>
    <row r="344" spans="1:15">
      <c r="A344" s="91" t="s">
        <v>810</v>
      </c>
      <c r="B344" s="92" t="s">
        <v>454</v>
      </c>
      <c r="C344" s="20" t="s">
        <v>78</v>
      </c>
      <c r="D344" s="28" t="s">
        <v>245</v>
      </c>
      <c r="E344" s="91" t="s">
        <v>437</v>
      </c>
      <c r="F344" s="21" t="s">
        <v>283</v>
      </c>
      <c r="G344" s="22" t="s">
        <v>197</v>
      </c>
      <c r="H344" s="18">
        <v>1</v>
      </c>
      <c r="I344" s="23" t="s">
        <v>71</v>
      </c>
      <c r="J344" s="8">
        <v>1</v>
      </c>
      <c r="K344" s="87">
        <f>VLOOKUP(E344,照明設備稼働時間!$A$4:$F$56,5,FALSE)</f>
        <v>0</v>
      </c>
      <c r="L344" s="87" t="str">
        <f t="shared" si="10"/>
        <v>JD110V50W1非常灯　電源別置</v>
      </c>
      <c r="M344" s="87">
        <f>VLOOKUP(L344,照明器具一覧!$B$4:$F$93,5,FALSE)</f>
        <v>50</v>
      </c>
      <c r="N344" s="91">
        <v>1</v>
      </c>
      <c r="O344" s="116">
        <f t="shared" si="11"/>
        <v>0</v>
      </c>
    </row>
    <row r="345" spans="1:15">
      <c r="A345" s="91" t="s">
        <v>811</v>
      </c>
      <c r="B345" s="92" t="s">
        <v>454</v>
      </c>
      <c r="C345" s="20" t="s">
        <v>78</v>
      </c>
      <c r="D345" s="28" t="s">
        <v>245</v>
      </c>
      <c r="E345" s="91" t="s">
        <v>437</v>
      </c>
      <c r="F345" s="21" t="s">
        <v>284</v>
      </c>
      <c r="G345" s="22" t="s">
        <v>197</v>
      </c>
      <c r="H345" s="18">
        <v>1</v>
      </c>
      <c r="I345" s="23" t="s">
        <v>71</v>
      </c>
      <c r="J345" s="8">
        <v>1</v>
      </c>
      <c r="K345" s="87">
        <f>VLOOKUP(E345,照明設備稼働時間!$A$4:$F$56,5,FALSE)</f>
        <v>0</v>
      </c>
      <c r="L345" s="87" t="str">
        <f t="shared" si="10"/>
        <v>JD110V50W1非常灯　電源別置</v>
      </c>
      <c r="M345" s="87">
        <f>VLOOKUP(L345,照明器具一覧!$B$4:$F$93,5,FALSE)</f>
        <v>50</v>
      </c>
      <c r="N345" s="91">
        <v>1</v>
      </c>
      <c r="O345" s="116">
        <f t="shared" si="11"/>
        <v>0</v>
      </c>
    </row>
    <row r="346" spans="1:15">
      <c r="A346" s="91" t="s">
        <v>812</v>
      </c>
      <c r="B346" s="92" t="s">
        <v>454</v>
      </c>
      <c r="C346" s="20" t="s">
        <v>26</v>
      </c>
      <c r="D346" s="28" t="s">
        <v>34</v>
      </c>
      <c r="E346" s="91" t="s">
        <v>434</v>
      </c>
      <c r="F346" s="21" t="s">
        <v>31</v>
      </c>
      <c r="G346" s="22" t="s">
        <v>37</v>
      </c>
      <c r="H346" s="18">
        <v>1</v>
      </c>
      <c r="I346" s="23" t="s">
        <v>322</v>
      </c>
      <c r="J346" s="8">
        <v>5</v>
      </c>
      <c r="K346" s="87">
        <f>VLOOKUP(E346,照明設備稼働時間!$A$4:$F$56,5,FALSE)</f>
        <v>616</v>
      </c>
      <c r="L346" s="87" t="str">
        <f t="shared" si="10"/>
        <v>FHF32EXNH1ブラケット　WP</v>
      </c>
      <c r="M346" s="87">
        <f>VLOOKUP(L346,照明器具一覧!$B$4:$F$93,5,FALSE)</f>
        <v>48</v>
      </c>
      <c r="N346" s="91">
        <v>1</v>
      </c>
      <c r="O346" s="116">
        <f t="shared" si="11"/>
        <v>147.84</v>
      </c>
    </row>
    <row r="347" spans="1:15">
      <c r="A347" s="91" t="s">
        <v>813</v>
      </c>
      <c r="B347" s="92" t="s">
        <v>454</v>
      </c>
      <c r="C347" s="20" t="s">
        <v>27</v>
      </c>
      <c r="D347" s="28" t="s">
        <v>34</v>
      </c>
      <c r="E347" s="91" t="s">
        <v>434</v>
      </c>
      <c r="F347" s="21" t="s">
        <v>32</v>
      </c>
      <c r="G347" s="22" t="s">
        <v>38</v>
      </c>
      <c r="H347" s="18">
        <v>1</v>
      </c>
      <c r="I347" s="23" t="s">
        <v>322</v>
      </c>
      <c r="J347" s="8">
        <v>1</v>
      </c>
      <c r="K347" s="87">
        <f>VLOOKUP(E347,照明設備稼働時間!$A$4:$F$56,5,FALSE)</f>
        <v>616</v>
      </c>
      <c r="L347" s="87" t="str">
        <f t="shared" si="10"/>
        <v>FDL18EXL1ブラケット　WP</v>
      </c>
      <c r="M347" s="87">
        <f>VLOOKUP(L347,照明器具一覧!$B$4:$F$93,5,FALSE)</f>
        <v>22</v>
      </c>
      <c r="N347" s="91">
        <v>1</v>
      </c>
      <c r="O347" s="116">
        <f t="shared" si="11"/>
        <v>13.552</v>
      </c>
    </row>
    <row r="348" spans="1:15">
      <c r="A348" s="91" t="s">
        <v>814</v>
      </c>
      <c r="B348" s="92" t="s">
        <v>454</v>
      </c>
      <c r="C348" s="20" t="s">
        <v>28</v>
      </c>
      <c r="D348" s="28" t="s">
        <v>34</v>
      </c>
      <c r="E348" s="91" t="s">
        <v>427</v>
      </c>
      <c r="F348" s="21" t="s">
        <v>33</v>
      </c>
      <c r="G348" s="22" t="s">
        <v>39</v>
      </c>
      <c r="H348" s="18">
        <v>1</v>
      </c>
      <c r="I348" s="23" t="s">
        <v>302</v>
      </c>
      <c r="J348" s="8">
        <v>1</v>
      </c>
      <c r="K348" s="87">
        <f>VLOOKUP(E348,照明設備稼働時間!$A$4:$F$56,5,FALSE)</f>
        <v>3696</v>
      </c>
      <c r="L348" s="87" t="str">
        <f t="shared" si="10"/>
        <v>FL20SSW/181Ｖ１　非常灯兼用　電池内蔵</v>
      </c>
      <c r="M348" s="87">
        <f>VLOOKUP(L348,照明器具一覧!$B$4:$F$93,5,FALSE)</f>
        <v>22.5</v>
      </c>
      <c r="N348" s="91">
        <v>1</v>
      </c>
      <c r="O348" s="116">
        <f t="shared" si="11"/>
        <v>83.16</v>
      </c>
    </row>
    <row r="349" spans="1:15">
      <c r="A349" s="91" t="s">
        <v>815</v>
      </c>
      <c r="B349" s="92" t="s">
        <v>454</v>
      </c>
      <c r="C349" s="20" t="s">
        <v>29</v>
      </c>
      <c r="D349" s="28" t="s">
        <v>34</v>
      </c>
      <c r="E349" s="91" t="s">
        <v>427</v>
      </c>
      <c r="F349" s="21" t="s">
        <v>33</v>
      </c>
      <c r="G349" s="22" t="s">
        <v>37</v>
      </c>
      <c r="H349" s="18">
        <v>1</v>
      </c>
      <c r="I349" s="23" t="s">
        <v>303</v>
      </c>
      <c r="J349" s="8">
        <v>1</v>
      </c>
      <c r="K349" s="87">
        <f>VLOOKUP(E349,照明設備稼働時間!$A$4:$F$56,5,FALSE)</f>
        <v>3696</v>
      </c>
      <c r="L349" s="87" t="str">
        <f t="shared" si="10"/>
        <v>FHF32EXNH1ブラケット　非常灯兼用　電池内蔵</v>
      </c>
      <c r="M349" s="87">
        <f>VLOOKUP(L349,照明器具一覧!$B$4:$F$93,5,FALSE)</f>
        <v>38</v>
      </c>
      <c r="N349" s="91">
        <v>1</v>
      </c>
      <c r="O349" s="116">
        <f t="shared" si="11"/>
        <v>140.44800000000001</v>
      </c>
    </row>
    <row r="350" spans="1:15">
      <c r="A350" s="91" t="s">
        <v>816</v>
      </c>
      <c r="B350" s="92" t="s">
        <v>454</v>
      </c>
      <c r="C350" s="20" t="s">
        <v>30</v>
      </c>
      <c r="D350" s="28" t="s">
        <v>34</v>
      </c>
      <c r="E350" s="91" t="s">
        <v>427</v>
      </c>
      <c r="F350" s="21" t="s">
        <v>33</v>
      </c>
      <c r="G350" s="22" t="s">
        <v>371</v>
      </c>
      <c r="H350" s="18">
        <v>1</v>
      </c>
      <c r="I350" s="23" t="s">
        <v>36</v>
      </c>
      <c r="J350" s="8">
        <v>1</v>
      </c>
      <c r="K350" s="87">
        <f>VLOOKUP(E350,照明設備稼働時間!$A$4:$F$56,5,FALSE)</f>
        <v>3696</v>
      </c>
      <c r="L350" s="87" t="str">
        <f t="shared" si="10"/>
        <v>FL20W1Ｖ１</v>
      </c>
      <c r="M350" s="87">
        <f>VLOOKUP(L350,照明器具一覧!$B$4:$F$93,5,FALSE)</f>
        <v>22</v>
      </c>
      <c r="N350" s="91">
        <v>1</v>
      </c>
      <c r="O350" s="116">
        <f t="shared" si="11"/>
        <v>81.311999999999998</v>
      </c>
    </row>
    <row r="351" spans="1:15">
      <c r="O351" s="116">
        <f>SUM(O4:O350)</f>
        <v>376681.58190000011</v>
      </c>
    </row>
  </sheetData>
  <autoFilter ref="A3:O351" xr:uid="{B3EA20F1-663B-4E04-AC38-F7F6408BDA85}"/>
  <phoneticPr fontId="3"/>
  <dataValidations count="3">
    <dataValidation allowBlank="1" showInputMessage="1" showErrorMessage="1" sqref="F4:F29 I4:I37 I39 F35:F37 I41:I350 F41:F350 D4:D350" xr:uid="{CBD491B2-F56A-4B72-8F28-CC33924337BE}"/>
    <dataValidation type="list" allowBlank="1" showDropDown="1" showInputMessage="1" sqref="G4:G8 G295:G350 G224:G293" xr:uid="{38CD70CE-6ED1-4B35-B77C-C3D28BD6A7FB}">
      <formula1>"FLR40W,FLR40W 非常用,"</formula1>
    </dataValidation>
    <dataValidation type="list" allowBlank="1" showInputMessage="1" showErrorMessage="1" sqref="B4:B350" xr:uid="{1F042253-8F3F-4FD4-BE0E-9DBE2610D01B}">
      <formula1>#REF!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91" orientation="landscape" r:id="rId1"/>
  <rowBreaks count="5" manualBreakCount="5">
    <brk id="8" max="14" man="1"/>
    <brk id="20" max="14" man="1"/>
    <brk id="167" max="14" man="1"/>
    <brk id="223" max="14" man="1"/>
    <brk id="345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F7E6EC-5602-4596-B299-A5442D17B9B6}">
          <x14:formula1>
            <xm:f>照明設備稼働時間!$A$4:$A$56</xm:f>
          </x14:formula1>
          <xm:sqref>E4:E350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D284-D761-465B-9CA9-D2845048F98B}">
  <sheetPr>
    <pageSetUpPr fitToPage="1"/>
  </sheetPr>
  <dimension ref="A1:N39"/>
  <sheetViews>
    <sheetView zoomScale="115" zoomScaleNormal="115" workbookViewId="0">
      <selection activeCell="L12" sqref="L12"/>
    </sheetView>
  </sheetViews>
  <sheetFormatPr defaultRowHeight="17.649999999999999"/>
  <cols>
    <col min="1" max="1" width="17.125" customWidth="1"/>
  </cols>
  <sheetData>
    <row r="1" spans="1:14">
      <c r="A1" s="88" t="s">
        <v>21</v>
      </c>
    </row>
    <row r="2" spans="1:14">
      <c r="A2" s="1" t="s">
        <v>456</v>
      </c>
      <c r="B2" s="1">
        <v>4</v>
      </c>
      <c r="C2" s="1">
        <v>5</v>
      </c>
      <c r="D2" s="1">
        <v>6</v>
      </c>
      <c r="E2" s="1">
        <v>7</v>
      </c>
      <c r="F2" s="1">
        <v>8</v>
      </c>
      <c r="G2" s="1">
        <v>9</v>
      </c>
      <c r="H2" s="1">
        <v>10</v>
      </c>
      <c r="I2" s="1">
        <v>11</v>
      </c>
      <c r="J2" s="1">
        <v>12</v>
      </c>
      <c r="K2" s="1">
        <v>1</v>
      </c>
      <c r="L2" s="1">
        <v>2</v>
      </c>
      <c r="M2" s="1">
        <v>3</v>
      </c>
      <c r="N2" s="1" t="s">
        <v>457</v>
      </c>
    </row>
    <row r="3" spans="1:14">
      <c r="A3" s="1" t="s">
        <v>458</v>
      </c>
      <c r="B3" s="1">
        <v>43238</v>
      </c>
      <c r="C3" s="1">
        <v>42335</v>
      </c>
      <c r="D3" s="1">
        <v>49121</v>
      </c>
      <c r="E3" s="1">
        <v>59894</v>
      </c>
      <c r="F3" s="1">
        <v>64813</v>
      </c>
      <c r="G3" s="1">
        <v>55520</v>
      </c>
      <c r="H3" s="1">
        <v>49841</v>
      </c>
      <c r="I3" s="1">
        <v>50095</v>
      </c>
      <c r="J3" s="1">
        <v>50725</v>
      </c>
      <c r="K3" s="1">
        <v>51248</v>
      </c>
      <c r="L3" s="1"/>
      <c r="M3" s="1"/>
      <c r="N3" s="1">
        <f>AVERAGE(B3:K3)</f>
        <v>51683</v>
      </c>
    </row>
    <row r="4" spans="1:14">
      <c r="A4" s="1" t="s">
        <v>393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 t="e">
        <f t="shared" ref="N4:N9" si="0">AVERAGE(B4:K4)</f>
        <v>#DIV/0!</v>
      </c>
    </row>
    <row r="5" spans="1:14">
      <c r="A5" s="89" t="s">
        <v>459</v>
      </c>
      <c r="B5" s="1">
        <v>21.12</v>
      </c>
      <c r="C5" s="1">
        <v>21.12</v>
      </c>
      <c r="D5" s="1">
        <v>21.12</v>
      </c>
      <c r="E5" s="1">
        <v>21.12</v>
      </c>
      <c r="F5" s="1">
        <v>21.12</v>
      </c>
      <c r="G5" s="1">
        <v>21.12</v>
      </c>
      <c r="H5" s="1">
        <v>21.12</v>
      </c>
      <c r="I5" s="1">
        <v>21.12</v>
      </c>
      <c r="J5" s="1">
        <v>21.12</v>
      </c>
      <c r="K5" s="1">
        <v>21.12</v>
      </c>
      <c r="L5" s="1"/>
      <c r="M5" s="1"/>
      <c r="N5" s="1"/>
    </row>
    <row r="6" spans="1:14">
      <c r="A6" s="89" t="s">
        <v>460</v>
      </c>
      <c r="B6" s="1">
        <v>20.09</v>
      </c>
      <c r="C6" s="1">
        <v>20.09</v>
      </c>
      <c r="D6" s="1">
        <v>20.09</v>
      </c>
      <c r="E6" s="1">
        <v>20.09</v>
      </c>
      <c r="F6" s="1">
        <v>20.09</v>
      </c>
      <c r="G6" s="1">
        <v>20.09</v>
      </c>
      <c r="H6" s="1">
        <v>20.09</v>
      </c>
      <c r="I6" s="1">
        <v>20.09</v>
      </c>
      <c r="J6" s="1">
        <v>20.09</v>
      </c>
      <c r="K6" s="1">
        <v>20.09</v>
      </c>
      <c r="L6" s="1"/>
      <c r="M6" s="1"/>
      <c r="N6" s="1"/>
    </row>
    <row r="7" spans="1:14">
      <c r="A7" s="1" t="s">
        <v>461</v>
      </c>
      <c r="B7" s="1">
        <v>-2.37</v>
      </c>
      <c r="C7" s="1">
        <v>-2.71</v>
      </c>
      <c r="D7" s="1">
        <v>-2.0699999999999998</v>
      </c>
      <c r="E7" s="1">
        <v>-1.28</v>
      </c>
      <c r="F7" s="1">
        <v>-1.24</v>
      </c>
      <c r="G7" s="1">
        <v>-3.16</v>
      </c>
      <c r="H7" s="1">
        <v>-2.76</v>
      </c>
      <c r="I7" s="1">
        <v>-1.91</v>
      </c>
      <c r="J7" s="1">
        <v>-0.77</v>
      </c>
      <c r="K7" s="1">
        <v>-1.06</v>
      </c>
      <c r="L7" s="1"/>
      <c r="M7" s="1"/>
      <c r="N7" s="1">
        <f t="shared" si="0"/>
        <v>-1.9329999999999998</v>
      </c>
    </row>
    <row r="8" spans="1:14">
      <c r="A8" s="1" t="s">
        <v>377</v>
      </c>
      <c r="B8" s="1">
        <v>1.4</v>
      </c>
      <c r="C8" s="1">
        <v>3.49</v>
      </c>
      <c r="D8" s="1">
        <v>3.49</v>
      </c>
      <c r="E8" s="1">
        <v>3.49</v>
      </c>
      <c r="F8" s="1">
        <v>3.49</v>
      </c>
      <c r="G8" s="1">
        <v>3.49</v>
      </c>
      <c r="H8" s="1">
        <v>3.49</v>
      </c>
      <c r="I8" s="1">
        <v>3.49</v>
      </c>
      <c r="J8" s="1">
        <v>3.49</v>
      </c>
      <c r="K8" s="1">
        <v>3.49</v>
      </c>
      <c r="L8" s="1"/>
      <c r="M8" s="1"/>
      <c r="N8" s="1">
        <f t="shared" si="0"/>
        <v>3.281000000000001</v>
      </c>
    </row>
    <row r="9" spans="1:14">
      <c r="A9" s="1" t="s">
        <v>462</v>
      </c>
      <c r="B9" s="1">
        <f>SUM(B4:B8)</f>
        <v>40.24</v>
      </c>
      <c r="C9" s="1">
        <f t="shared" ref="C9:M9" si="1">SUM(C4:C8)</f>
        <v>41.99</v>
      </c>
      <c r="D9" s="1">
        <f t="shared" si="1"/>
        <v>42.63</v>
      </c>
      <c r="E9" s="1">
        <f t="shared" si="1"/>
        <v>43.42</v>
      </c>
      <c r="F9" s="1">
        <f t="shared" si="1"/>
        <v>43.46</v>
      </c>
      <c r="G9" s="1">
        <v>9</v>
      </c>
      <c r="H9" s="1">
        <f t="shared" si="1"/>
        <v>41.940000000000005</v>
      </c>
      <c r="I9" s="1">
        <f t="shared" si="1"/>
        <v>42.790000000000006</v>
      </c>
      <c r="J9" s="1">
        <f t="shared" si="1"/>
        <v>43.93</v>
      </c>
      <c r="K9" s="1">
        <f t="shared" si="1"/>
        <v>43.64</v>
      </c>
      <c r="L9" s="1">
        <f t="shared" si="1"/>
        <v>0</v>
      </c>
      <c r="M9" s="1">
        <f t="shared" si="1"/>
        <v>0</v>
      </c>
      <c r="N9" s="90">
        <f t="shared" si="0"/>
        <v>39.304000000000009</v>
      </c>
    </row>
    <row r="11" spans="1:14">
      <c r="A11" s="1" t="s">
        <v>463</v>
      </c>
      <c r="B11" s="1">
        <v>4</v>
      </c>
      <c r="C11" s="1">
        <v>5</v>
      </c>
      <c r="D11" s="1">
        <v>6</v>
      </c>
      <c r="E11" s="1">
        <v>7</v>
      </c>
      <c r="F11" s="1">
        <v>8</v>
      </c>
      <c r="G11" s="1">
        <v>9</v>
      </c>
      <c r="H11" s="1">
        <v>10</v>
      </c>
      <c r="I11" s="1">
        <v>11</v>
      </c>
      <c r="J11" s="1">
        <v>12</v>
      </c>
      <c r="K11" s="1">
        <v>1</v>
      </c>
      <c r="L11" s="1">
        <v>2</v>
      </c>
      <c r="M11" s="1">
        <v>3</v>
      </c>
      <c r="N11" s="1" t="s">
        <v>457</v>
      </c>
    </row>
    <row r="12" spans="1:14">
      <c r="A12" s="1" t="s">
        <v>458</v>
      </c>
      <c r="B12" s="1">
        <v>44643</v>
      </c>
      <c r="C12" s="1">
        <v>37488</v>
      </c>
      <c r="D12" s="1">
        <v>53525</v>
      </c>
      <c r="E12" s="1">
        <v>59408</v>
      </c>
      <c r="F12" s="1">
        <v>61787</v>
      </c>
      <c r="G12" s="1">
        <v>58349</v>
      </c>
      <c r="H12" s="1">
        <v>47828</v>
      </c>
      <c r="I12" s="1">
        <v>48706</v>
      </c>
      <c r="J12" s="1">
        <v>51548</v>
      </c>
      <c r="K12" s="1">
        <v>52681</v>
      </c>
      <c r="L12" s="1">
        <v>51455</v>
      </c>
      <c r="M12" s="1">
        <v>53185</v>
      </c>
      <c r="N12" s="1">
        <f>AVERAGE(B12:M12)</f>
        <v>51716.916666666664</v>
      </c>
    </row>
    <row r="13" spans="1:14">
      <c r="A13" s="1" t="s">
        <v>393</v>
      </c>
      <c r="B13" s="1">
        <v>30.67</v>
      </c>
      <c r="C13" s="1">
        <v>30.6</v>
      </c>
      <c r="D13" s="1">
        <v>30.75</v>
      </c>
      <c r="E13" s="1">
        <v>30.64</v>
      </c>
      <c r="F13" s="1">
        <v>30.71</v>
      </c>
      <c r="G13" s="1">
        <v>30.68</v>
      </c>
      <c r="H13" s="1">
        <v>30.69</v>
      </c>
      <c r="I13" s="1">
        <v>30.66</v>
      </c>
      <c r="J13" s="1">
        <v>30.72</v>
      </c>
      <c r="K13" s="1">
        <v>30.67</v>
      </c>
      <c r="L13" s="1"/>
      <c r="M13" s="1"/>
      <c r="N13" s="1">
        <f t="shared" ref="N13:N18" si="2">AVERAGE(B13:K13)</f>
        <v>30.679000000000002</v>
      </c>
    </row>
    <row r="14" spans="1:14">
      <c r="A14" s="89" t="s">
        <v>459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v>31.07</v>
      </c>
      <c r="M14" s="1">
        <v>31.07</v>
      </c>
      <c r="N14" s="1"/>
    </row>
    <row r="15" spans="1:14">
      <c r="A15" s="89" t="s">
        <v>460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>
        <v>30.04</v>
      </c>
      <c r="M15" s="1">
        <v>30.04</v>
      </c>
      <c r="N15" s="1"/>
    </row>
    <row r="16" spans="1:14">
      <c r="A16" s="1" t="s">
        <v>461</v>
      </c>
      <c r="B16" s="1">
        <v>-5.38</v>
      </c>
      <c r="C16" s="1">
        <v>-7.03</v>
      </c>
      <c r="D16" s="1">
        <v>-9.14</v>
      </c>
      <c r="E16" s="1">
        <v>-10.92</v>
      </c>
      <c r="F16" s="1">
        <v>-12.31</v>
      </c>
      <c r="G16" s="1">
        <v>-13.19</v>
      </c>
      <c r="H16" s="1">
        <v>-11.95</v>
      </c>
      <c r="I16" s="1">
        <v>-12.11</v>
      </c>
      <c r="J16" s="1">
        <v>-12.01</v>
      </c>
      <c r="K16" s="1">
        <v>-11.77</v>
      </c>
      <c r="L16" s="1">
        <v>-11.63</v>
      </c>
      <c r="M16" s="1">
        <v>-11.77</v>
      </c>
      <c r="N16" s="1">
        <f>AVERAGE(B16:M16)</f>
        <v>-10.7675</v>
      </c>
    </row>
    <row r="17" spans="1:14">
      <c r="A17" s="1" t="s">
        <v>377</v>
      </c>
      <c r="B17" s="1">
        <v>3.45</v>
      </c>
      <c r="C17" s="1">
        <v>1.4</v>
      </c>
      <c r="D17" s="1">
        <v>1.4</v>
      </c>
      <c r="E17" s="1">
        <v>1.4</v>
      </c>
      <c r="F17" s="1">
        <v>1.4</v>
      </c>
      <c r="G17" s="1">
        <v>1.4</v>
      </c>
      <c r="H17" s="1">
        <v>1.4</v>
      </c>
      <c r="I17" s="1">
        <v>1.4</v>
      </c>
      <c r="J17" s="1">
        <v>1.4</v>
      </c>
      <c r="K17" s="1">
        <v>1.4</v>
      </c>
      <c r="L17" s="1">
        <v>1.4</v>
      </c>
      <c r="M17" s="1">
        <v>1.4</v>
      </c>
      <c r="N17" s="1">
        <f>AVERAGE(B17:M17)</f>
        <v>1.5708333333333331</v>
      </c>
    </row>
    <row r="18" spans="1:14">
      <c r="A18" s="1" t="s">
        <v>462</v>
      </c>
      <c r="B18" s="1">
        <f>SUM(B13:B17)</f>
        <v>28.740000000000002</v>
      </c>
      <c r="C18" s="1">
        <f t="shared" ref="C18:M18" si="3">SUM(C13:C17)</f>
        <v>24.97</v>
      </c>
      <c r="D18" s="1">
        <f t="shared" si="3"/>
        <v>23.009999999999998</v>
      </c>
      <c r="E18" s="1">
        <f t="shared" si="3"/>
        <v>21.119999999999997</v>
      </c>
      <c r="F18" s="1">
        <f t="shared" si="3"/>
        <v>19.799999999999997</v>
      </c>
      <c r="G18" s="1">
        <f t="shared" si="3"/>
        <v>18.89</v>
      </c>
      <c r="H18" s="1">
        <f t="shared" si="3"/>
        <v>20.14</v>
      </c>
      <c r="I18" s="1">
        <f t="shared" si="3"/>
        <v>19.95</v>
      </c>
      <c r="J18" s="1">
        <f t="shared" si="3"/>
        <v>20.11</v>
      </c>
      <c r="K18" s="1">
        <f t="shared" si="3"/>
        <v>20.3</v>
      </c>
      <c r="L18" s="1">
        <f t="shared" si="3"/>
        <v>50.879999999999995</v>
      </c>
      <c r="M18" s="1">
        <f t="shared" si="3"/>
        <v>50.74</v>
      </c>
      <c r="N18" s="90">
        <f t="shared" si="2"/>
        <v>21.703000000000003</v>
      </c>
    </row>
    <row r="20" spans="1:14">
      <c r="A20" s="1" t="s">
        <v>464</v>
      </c>
      <c r="B20" s="1">
        <v>4</v>
      </c>
      <c r="C20" s="1">
        <v>5</v>
      </c>
      <c r="D20" s="1">
        <v>6</v>
      </c>
      <c r="E20" s="1">
        <v>7</v>
      </c>
      <c r="F20" s="1">
        <v>8</v>
      </c>
      <c r="G20" s="1">
        <v>9</v>
      </c>
      <c r="H20" s="1">
        <v>10</v>
      </c>
      <c r="I20" s="1">
        <v>11</v>
      </c>
      <c r="J20" s="1">
        <v>12</v>
      </c>
      <c r="K20" s="1">
        <v>1</v>
      </c>
      <c r="L20" s="1">
        <v>2</v>
      </c>
      <c r="M20" s="1">
        <v>3</v>
      </c>
      <c r="N20" s="1" t="s">
        <v>457</v>
      </c>
    </row>
    <row r="21" spans="1:14">
      <c r="A21" s="1" t="s">
        <v>458</v>
      </c>
      <c r="B21" s="1">
        <v>44080</v>
      </c>
      <c r="C21" s="1">
        <v>41399</v>
      </c>
      <c r="D21" s="1">
        <v>50192</v>
      </c>
      <c r="E21" s="1">
        <v>57469</v>
      </c>
      <c r="F21" s="1">
        <v>56813</v>
      </c>
      <c r="G21" s="1">
        <v>53804</v>
      </c>
      <c r="H21" s="1">
        <v>48333</v>
      </c>
      <c r="I21" s="1">
        <v>47521</v>
      </c>
      <c r="J21" s="1">
        <v>50195</v>
      </c>
      <c r="K21" s="1">
        <v>52270</v>
      </c>
      <c r="L21" s="1">
        <v>47521</v>
      </c>
      <c r="M21" s="1">
        <v>47890</v>
      </c>
      <c r="N21" s="1">
        <f>AVERAGE(I21:M21)</f>
        <v>49079.4</v>
      </c>
    </row>
    <row r="22" spans="1:14">
      <c r="A22" s="1" t="s">
        <v>393</v>
      </c>
      <c r="B22" s="1">
        <v>15.91</v>
      </c>
      <c r="C22" s="1">
        <v>15.78</v>
      </c>
      <c r="D22" s="1">
        <v>15.95</v>
      </c>
      <c r="E22" s="1">
        <v>15.85</v>
      </c>
      <c r="F22" s="1">
        <v>15.92</v>
      </c>
      <c r="G22" s="1">
        <v>15.88</v>
      </c>
      <c r="H22" s="1">
        <v>15.86</v>
      </c>
      <c r="I22" s="1">
        <v>15.87</v>
      </c>
      <c r="J22" s="1">
        <v>15.93</v>
      </c>
      <c r="K22" s="1">
        <v>15.89</v>
      </c>
      <c r="L22" s="1">
        <v>15.89</v>
      </c>
      <c r="M22" s="1">
        <v>15.93</v>
      </c>
      <c r="N22" s="1">
        <f t="shared" ref="N22:N25" si="4">AVERAGE(I22:M22)</f>
        <v>15.901999999999997</v>
      </c>
    </row>
    <row r="23" spans="1:14">
      <c r="A23" s="1" t="s">
        <v>461</v>
      </c>
      <c r="B23" s="1">
        <v>1.34</v>
      </c>
      <c r="C23" s="1">
        <v>1.49</v>
      </c>
      <c r="D23" s="1">
        <v>1.85</v>
      </c>
      <c r="E23" s="1">
        <v>3.1</v>
      </c>
      <c r="F23" s="1">
        <v>4.55</v>
      </c>
      <c r="G23" s="1">
        <v>6.54</v>
      </c>
      <c r="H23" s="1">
        <v>8.0500000000000007</v>
      </c>
      <c r="I23" s="1">
        <v>8.94</v>
      </c>
      <c r="J23" s="1">
        <v>9.36</v>
      </c>
      <c r="K23" s="1">
        <v>9.51</v>
      </c>
      <c r="L23" s="1">
        <v>6.35</v>
      </c>
      <c r="M23" s="1">
        <v>5.8</v>
      </c>
      <c r="N23" s="1">
        <f t="shared" si="4"/>
        <v>7.9919999999999991</v>
      </c>
    </row>
    <row r="24" spans="1:14">
      <c r="A24" s="1" t="s">
        <v>377</v>
      </c>
      <c r="B24" s="1">
        <v>3.36</v>
      </c>
      <c r="C24" s="1">
        <v>3.45</v>
      </c>
      <c r="D24" s="1">
        <v>3.45</v>
      </c>
      <c r="E24" s="1">
        <v>3.45</v>
      </c>
      <c r="F24" s="1">
        <v>3.45</v>
      </c>
      <c r="G24" s="1">
        <v>3.45</v>
      </c>
      <c r="H24" s="1">
        <v>3.45</v>
      </c>
      <c r="I24" s="1">
        <v>3.45</v>
      </c>
      <c r="J24" s="1">
        <v>3.45</v>
      </c>
      <c r="K24" s="1">
        <v>3.45</v>
      </c>
      <c r="L24" s="1">
        <v>3.45</v>
      </c>
      <c r="M24" s="1">
        <v>3.45</v>
      </c>
      <c r="N24" s="1">
        <f t="shared" si="4"/>
        <v>3.45</v>
      </c>
    </row>
    <row r="25" spans="1:14">
      <c r="A25" s="1" t="s">
        <v>462</v>
      </c>
      <c r="B25" s="1">
        <f>SUM(B22:B24)</f>
        <v>20.61</v>
      </c>
      <c r="C25" s="1">
        <f t="shared" ref="C25:M25" si="5">SUM(C22:C24)</f>
        <v>20.72</v>
      </c>
      <c r="D25" s="1">
        <f t="shared" si="5"/>
        <v>21.25</v>
      </c>
      <c r="E25" s="1">
        <f t="shared" si="5"/>
        <v>22.4</v>
      </c>
      <c r="F25" s="1">
        <f t="shared" si="5"/>
        <v>23.919999999999998</v>
      </c>
      <c r="G25" s="1">
        <f t="shared" si="5"/>
        <v>25.87</v>
      </c>
      <c r="H25" s="1">
        <f t="shared" si="5"/>
        <v>27.36</v>
      </c>
      <c r="I25" s="1">
        <f t="shared" si="5"/>
        <v>28.259999999999998</v>
      </c>
      <c r="J25" s="1">
        <f t="shared" si="5"/>
        <v>28.74</v>
      </c>
      <c r="K25" s="1">
        <f t="shared" si="5"/>
        <v>28.849999999999998</v>
      </c>
      <c r="L25" s="1">
        <f t="shared" si="5"/>
        <v>25.69</v>
      </c>
      <c r="M25" s="1">
        <f t="shared" si="5"/>
        <v>25.18</v>
      </c>
      <c r="N25" s="90">
        <f t="shared" si="4"/>
        <v>27.344000000000001</v>
      </c>
    </row>
    <row r="27" spans="1:14">
      <c r="A27" s="1" t="s">
        <v>465</v>
      </c>
      <c r="B27" s="1">
        <v>4</v>
      </c>
      <c r="C27" s="1">
        <v>5</v>
      </c>
      <c r="D27" s="1">
        <v>6</v>
      </c>
      <c r="E27" s="1">
        <v>7</v>
      </c>
      <c r="F27" s="1">
        <v>8</v>
      </c>
      <c r="G27" s="1">
        <v>9</v>
      </c>
      <c r="H27" s="1">
        <v>10</v>
      </c>
      <c r="I27" s="1">
        <v>11</v>
      </c>
      <c r="J27" s="1">
        <v>12</v>
      </c>
      <c r="K27" s="1">
        <v>1</v>
      </c>
      <c r="L27" s="1">
        <v>2</v>
      </c>
      <c r="M27" s="1">
        <v>3</v>
      </c>
      <c r="N27" s="1" t="s">
        <v>457</v>
      </c>
    </row>
    <row r="28" spans="1:14">
      <c r="A28" s="1" t="s">
        <v>458</v>
      </c>
      <c r="B28" s="1">
        <v>47566</v>
      </c>
      <c r="C28" s="1">
        <v>44207</v>
      </c>
      <c r="D28" s="1">
        <v>50015</v>
      </c>
      <c r="E28" s="1">
        <v>60154</v>
      </c>
      <c r="F28" s="1">
        <v>60132</v>
      </c>
      <c r="G28" s="1">
        <v>52988</v>
      </c>
      <c r="H28" s="1">
        <v>52477</v>
      </c>
      <c r="I28" s="1">
        <v>47778</v>
      </c>
      <c r="J28" s="1">
        <v>52613</v>
      </c>
      <c r="K28" s="1">
        <v>51062</v>
      </c>
      <c r="L28" s="1">
        <v>48436</v>
      </c>
      <c r="M28" s="1">
        <v>49913</v>
      </c>
      <c r="N28" s="1">
        <f>AVERAGE(B28:M28)</f>
        <v>51445.083333333336</v>
      </c>
    </row>
    <row r="29" spans="1:14">
      <c r="A29" s="1" t="s">
        <v>393</v>
      </c>
      <c r="B29" s="1">
        <v>15.89</v>
      </c>
      <c r="C29" s="1">
        <v>15.78</v>
      </c>
      <c r="D29" s="1">
        <v>15.94</v>
      </c>
      <c r="E29" s="1">
        <v>15.86</v>
      </c>
      <c r="F29" s="1">
        <v>15.89</v>
      </c>
      <c r="G29" s="1">
        <v>15.87</v>
      </c>
      <c r="H29" s="1">
        <v>15.9</v>
      </c>
      <c r="I29" s="1">
        <v>15.91</v>
      </c>
      <c r="J29" s="1">
        <v>15.95</v>
      </c>
      <c r="K29" s="1">
        <v>15.87</v>
      </c>
      <c r="L29" s="1">
        <v>15.86</v>
      </c>
      <c r="M29" s="1">
        <v>15.92</v>
      </c>
      <c r="N29" s="1">
        <f t="shared" ref="N29:N32" si="6">AVERAGE(B29:M29)</f>
        <v>15.886666666666668</v>
      </c>
    </row>
    <row r="30" spans="1:14">
      <c r="A30" s="1" t="s">
        <v>461</v>
      </c>
      <c r="B30" s="1">
        <v>-3.19</v>
      </c>
      <c r="C30" s="1">
        <v>-2.87</v>
      </c>
      <c r="D30" s="1">
        <v>-2.38</v>
      </c>
      <c r="E30" s="1">
        <v>-1.87</v>
      </c>
      <c r="F30" s="1">
        <v>-1.53</v>
      </c>
      <c r="G30" s="1">
        <v>-1.23</v>
      </c>
      <c r="H30" s="1">
        <v>-0.95</v>
      </c>
      <c r="I30" s="1">
        <v>-0.56999999999999995</v>
      </c>
      <c r="J30" s="1">
        <v>-0.26</v>
      </c>
      <c r="K30" s="1">
        <v>0.06</v>
      </c>
      <c r="L30" s="1">
        <v>0.6</v>
      </c>
      <c r="M30" s="1">
        <v>1.1200000000000001</v>
      </c>
      <c r="N30" s="1">
        <f t="shared" si="6"/>
        <v>-1.0891666666666666</v>
      </c>
    </row>
    <row r="31" spans="1:14">
      <c r="A31" s="1" t="s">
        <v>377</v>
      </c>
      <c r="B31" s="1">
        <v>2.98</v>
      </c>
      <c r="C31" s="1">
        <v>3.36</v>
      </c>
      <c r="D31" s="1">
        <v>3.36</v>
      </c>
      <c r="E31" s="1">
        <v>3.36</v>
      </c>
      <c r="F31" s="1">
        <v>3.36</v>
      </c>
      <c r="G31" s="1">
        <v>3.36</v>
      </c>
      <c r="H31" s="1">
        <v>3.36</v>
      </c>
      <c r="I31" s="1">
        <v>3.36</v>
      </c>
      <c r="J31" s="1">
        <v>3.36</v>
      </c>
      <c r="K31" s="1">
        <v>3.36</v>
      </c>
      <c r="L31" s="1">
        <v>3.36</v>
      </c>
      <c r="M31" s="1">
        <v>3.36</v>
      </c>
      <c r="N31" s="1">
        <f t="shared" si="6"/>
        <v>3.3283333333333331</v>
      </c>
    </row>
    <row r="32" spans="1:14">
      <c r="A32" s="1" t="s">
        <v>462</v>
      </c>
      <c r="B32" s="1">
        <f>SUM(B29:B31)</f>
        <v>15.680000000000001</v>
      </c>
      <c r="C32" s="1">
        <f t="shared" ref="C32:M32" si="7">SUM(C29:C31)</f>
        <v>16.27</v>
      </c>
      <c r="D32" s="1">
        <f t="shared" si="7"/>
        <v>16.919999999999998</v>
      </c>
      <c r="E32" s="1">
        <f t="shared" si="7"/>
        <v>17.349999999999998</v>
      </c>
      <c r="F32" s="1">
        <f t="shared" si="7"/>
        <v>17.720000000000002</v>
      </c>
      <c r="G32" s="1">
        <f t="shared" si="7"/>
        <v>18</v>
      </c>
      <c r="H32" s="1">
        <f t="shared" si="7"/>
        <v>18.310000000000002</v>
      </c>
      <c r="I32" s="1">
        <f t="shared" si="7"/>
        <v>18.7</v>
      </c>
      <c r="J32" s="1">
        <f t="shared" si="7"/>
        <v>19.05</v>
      </c>
      <c r="K32" s="1">
        <f t="shared" si="7"/>
        <v>19.29</v>
      </c>
      <c r="L32" s="1">
        <f t="shared" si="7"/>
        <v>19.82</v>
      </c>
      <c r="M32" s="1">
        <f t="shared" si="7"/>
        <v>20.399999999999999</v>
      </c>
      <c r="N32" s="90">
        <f t="shared" si="6"/>
        <v>18.125833333333333</v>
      </c>
    </row>
    <row r="34" spans="1:14">
      <c r="A34" s="1" t="s">
        <v>466</v>
      </c>
      <c r="B34" s="1">
        <v>4</v>
      </c>
      <c r="C34" s="1">
        <v>5</v>
      </c>
      <c r="D34" s="1">
        <v>6</v>
      </c>
      <c r="E34" s="1">
        <v>7</v>
      </c>
      <c r="F34" s="1">
        <v>8</v>
      </c>
      <c r="G34" s="1">
        <v>9</v>
      </c>
      <c r="H34" s="1">
        <v>10</v>
      </c>
      <c r="I34" s="1">
        <v>11</v>
      </c>
      <c r="J34" s="1">
        <v>12</v>
      </c>
      <c r="K34" s="1">
        <v>1</v>
      </c>
      <c r="L34" s="1">
        <v>2</v>
      </c>
      <c r="M34" s="1">
        <v>3</v>
      </c>
      <c r="N34" s="1" t="s">
        <v>457</v>
      </c>
    </row>
    <row r="35" spans="1:14">
      <c r="A35" s="1" t="s">
        <v>458</v>
      </c>
      <c r="B35" s="1">
        <v>39148</v>
      </c>
      <c r="C35" s="1">
        <v>18346</v>
      </c>
      <c r="D35" s="1">
        <v>49217</v>
      </c>
      <c r="E35" s="1">
        <v>54698</v>
      </c>
      <c r="F35" s="1">
        <v>59387</v>
      </c>
      <c r="G35" s="1">
        <v>53680</v>
      </c>
      <c r="H35" s="1">
        <v>49436</v>
      </c>
      <c r="I35" s="1">
        <v>50608</v>
      </c>
      <c r="J35" s="1">
        <v>51757</v>
      </c>
      <c r="K35" s="1">
        <v>53843</v>
      </c>
      <c r="L35" s="1">
        <v>50738</v>
      </c>
      <c r="M35" s="1">
        <v>50818</v>
      </c>
      <c r="N35" s="1">
        <f>AVERAGE(B35:M35)</f>
        <v>48473</v>
      </c>
    </row>
    <row r="36" spans="1:14">
      <c r="A36" s="1" t="s">
        <v>393</v>
      </c>
      <c r="B36" s="1">
        <v>15.92</v>
      </c>
      <c r="C36" s="1">
        <v>15.82</v>
      </c>
      <c r="D36" s="1">
        <v>15.97</v>
      </c>
      <c r="E36" s="1">
        <v>15.9</v>
      </c>
      <c r="F36" s="1">
        <v>15.88</v>
      </c>
      <c r="G36" s="1">
        <v>15.88</v>
      </c>
      <c r="H36" s="1">
        <v>15.94</v>
      </c>
      <c r="I36" s="1">
        <v>15.85</v>
      </c>
      <c r="J36" s="1">
        <v>15.94</v>
      </c>
      <c r="K36" s="1">
        <v>15.88</v>
      </c>
      <c r="L36" s="1">
        <v>15.87</v>
      </c>
      <c r="M36" s="1">
        <v>15.96</v>
      </c>
      <c r="N36" s="1">
        <f t="shared" ref="N36:N39" si="8">AVERAGE(B36:M36)</f>
        <v>15.900833333333333</v>
      </c>
    </row>
    <row r="37" spans="1:14">
      <c r="A37" s="1" t="s">
        <v>461</v>
      </c>
      <c r="B37" s="1">
        <v>-1.4</v>
      </c>
      <c r="C37" s="1">
        <v>-1.3</v>
      </c>
      <c r="D37" s="1">
        <v>-1.44</v>
      </c>
      <c r="E37" s="1">
        <v>-2.08</v>
      </c>
      <c r="F37" s="1">
        <v>-2.89</v>
      </c>
      <c r="G37" s="1">
        <v>-3.76</v>
      </c>
      <c r="H37" s="1">
        <v>-4.12</v>
      </c>
      <c r="I37" s="1">
        <v>-3.8</v>
      </c>
      <c r="J37" s="1">
        <v>-3.44</v>
      </c>
      <c r="K37" s="1">
        <v>-3.25</v>
      </c>
      <c r="L37" s="1">
        <v>-3.31</v>
      </c>
      <c r="M37" s="1">
        <v>-3.35</v>
      </c>
      <c r="N37" s="1">
        <f t="shared" si="8"/>
        <v>-2.8450000000000002</v>
      </c>
    </row>
    <row r="38" spans="1:14">
      <c r="A38" s="1" t="s">
        <v>377</v>
      </c>
      <c r="B38" s="1">
        <v>2.95</v>
      </c>
      <c r="C38" s="1">
        <v>2.98</v>
      </c>
      <c r="D38" s="1">
        <v>2.98</v>
      </c>
      <c r="E38" s="1">
        <v>2.98</v>
      </c>
      <c r="F38" s="1">
        <v>2.98</v>
      </c>
      <c r="G38" s="1">
        <v>2.98</v>
      </c>
      <c r="H38" s="1">
        <v>2.98</v>
      </c>
      <c r="I38" s="1">
        <v>2.98</v>
      </c>
      <c r="J38" s="1">
        <v>2.98</v>
      </c>
      <c r="K38" s="1">
        <v>2.98</v>
      </c>
      <c r="L38" s="1">
        <v>2.98</v>
      </c>
      <c r="M38" s="1">
        <v>2.98</v>
      </c>
      <c r="N38" s="1">
        <f t="shared" si="8"/>
        <v>2.9774999999999996</v>
      </c>
    </row>
    <row r="39" spans="1:14">
      <c r="A39" s="1" t="s">
        <v>462</v>
      </c>
      <c r="B39" s="1">
        <f>SUM(B36:B38)</f>
        <v>17.47</v>
      </c>
      <c r="C39" s="1">
        <f t="shared" ref="C39:M39" si="9">SUM(C36:C38)</f>
        <v>17.5</v>
      </c>
      <c r="D39" s="1">
        <f t="shared" si="9"/>
        <v>17.510000000000002</v>
      </c>
      <c r="E39" s="1">
        <f t="shared" si="9"/>
        <v>16.8</v>
      </c>
      <c r="F39" s="1">
        <f t="shared" si="9"/>
        <v>15.97</v>
      </c>
      <c r="G39" s="1">
        <f t="shared" si="9"/>
        <v>15.100000000000001</v>
      </c>
      <c r="H39" s="1">
        <f t="shared" si="9"/>
        <v>14.8</v>
      </c>
      <c r="I39" s="1">
        <f t="shared" si="9"/>
        <v>15.030000000000001</v>
      </c>
      <c r="J39" s="1">
        <f t="shared" si="9"/>
        <v>15.48</v>
      </c>
      <c r="K39" s="1">
        <f t="shared" si="9"/>
        <v>15.610000000000001</v>
      </c>
      <c r="L39" s="1">
        <f t="shared" si="9"/>
        <v>15.54</v>
      </c>
      <c r="M39" s="1">
        <f t="shared" si="9"/>
        <v>15.590000000000002</v>
      </c>
      <c r="N39" s="90">
        <f t="shared" si="8"/>
        <v>16.033333333333335</v>
      </c>
    </row>
  </sheetData>
  <phoneticPr fontId="3"/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1466-FF39-43CB-9F26-6197E5A354A2}">
  <dimension ref="A2:G7"/>
  <sheetViews>
    <sheetView workbookViewId="0">
      <selection activeCell="L12" sqref="L12"/>
    </sheetView>
  </sheetViews>
  <sheetFormatPr defaultRowHeight="17.649999999999999"/>
  <sheetData>
    <row r="2" spans="1:7" ht="18" thickBot="1">
      <c r="A2" t="s">
        <v>14</v>
      </c>
    </row>
    <row r="3" spans="1:7" ht="18" thickBot="1">
      <c r="A3" s="1"/>
      <c r="B3" s="1" t="s">
        <v>20</v>
      </c>
      <c r="C3" s="1" t="s">
        <v>24</v>
      </c>
      <c r="D3" s="1" t="s">
        <v>15</v>
      </c>
      <c r="E3" s="1" t="s">
        <v>16</v>
      </c>
      <c r="F3" s="1" t="s">
        <v>25</v>
      </c>
      <c r="G3" s="17" t="s">
        <v>18</v>
      </c>
    </row>
    <row r="4" spans="1:7" ht="18" thickBot="1">
      <c r="A4" s="1" t="s">
        <v>17</v>
      </c>
      <c r="B4" s="1">
        <v>70</v>
      </c>
      <c r="C4" s="1">
        <v>57</v>
      </c>
      <c r="D4" s="1">
        <v>935</v>
      </c>
      <c r="E4" s="1">
        <v>1043</v>
      </c>
      <c r="F4" s="1">
        <v>9</v>
      </c>
      <c r="G4" s="16">
        <f>SUM(B4:F4)</f>
        <v>2114</v>
      </c>
    </row>
    <row r="5" spans="1:7" ht="18" thickBot="1">
      <c r="A5" s="1" t="s">
        <v>13</v>
      </c>
      <c r="B5" s="1">
        <v>0</v>
      </c>
      <c r="C5" s="1">
        <v>1</v>
      </c>
      <c r="D5" s="1">
        <v>25</v>
      </c>
      <c r="E5" s="1">
        <v>14</v>
      </c>
      <c r="F5" s="1">
        <v>0</v>
      </c>
      <c r="G5" s="16">
        <f>SUM(B5:F5)</f>
        <v>40</v>
      </c>
    </row>
    <row r="6" spans="1:7" ht="18" thickBot="1">
      <c r="A6" s="1" t="s">
        <v>12</v>
      </c>
      <c r="B6" s="1">
        <v>0</v>
      </c>
      <c r="C6" s="1">
        <v>12</v>
      </c>
      <c r="D6" s="1">
        <v>108</v>
      </c>
      <c r="E6" s="1">
        <v>87</v>
      </c>
      <c r="F6" s="1">
        <v>0</v>
      </c>
      <c r="G6" s="16">
        <f>SUM(B6:F6)</f>
        <v>207</v>
      </c>
    </row>
    <row r="7" spans="1:7" ht="18" thickBot="1">
      <c r="B7">
        <f>SUM(B4:B6)</f>
        <v>70</v>
      </c>
      <c r="C7">
        <f t="shared" ref="C7:F7" si="0">SUM(C4:C6)</f>
        <v>70</v>
      </c>
      <c r="D7">
        <f t="shared" si="0"/>
        <v>1068</v>
      </c>
      <c r="E7">
        <f t="shared" si="0"/>
        <v>1144</v>
      </c>
      <c r="F7">
        <f t="shared" si="0"/>
        <v>9</v>
      </c>
      <c r="G7" s="16">
        <f>SUM(G4:G6)</f>
        <v>2361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9AD-AF22-41F6-8D22-F9A49DC910A9}">
  <sheetPr>
    <pageSetUpPr fitToPage="1"/>
  </sheetPr>
  <dimension ref="A1:L9"/>
  <sheetViews>
    <sheetView workbookViewId="0">
      <selection activeCell="L12" sqref="L12"/>
    </sheetView>
  </sheetViews>
  <sheetFormatPr defaultRowHeight="17.649999999999999"/>
  <cols>
    <col min="1" max="1" width="4.4375" style="3" customWidth="1"/>
    <col min="2" max="2" width="8.25" style="3" bestFit="1" customWidth="1"/>
    <col min="3" max="3" width="4.5" style="3" customWidth="1"/>
    <col min="4" max="4" width="23" style="3" bestFit="1" customWidth="1"/>
    <col min="5" max="5" width="21.375" style="3" bestFit="1" customWidth="1"/>
    <col min="6" max="6" width="4.8125" style="3" bestFit="1" customWidth="1"/>
    <col min="7" max="7" width="23.9375" style="3" customWidth="1"/>
    <col min="8" max="8" width="5.1875" style="3" customWidth="1"/>
    <col min="9" max="9" width="12.9375" style="10" bestFit="1" customWidth="1"/>
    <col min="10" max="10" width="15.4375" style="10" bestFit="1" customWidth="1"/>
    <col min="11" max="11" width="22.4375" style="3" customWidth="1"/>
    <col min="12" max="12" width="11.8125" style="3" bestFit="1" customWidth="1"/>
  </cols>
  <sheetData>
    <row r="1" spans="1:12" ht="22.9">
      <c r="A1" s="25" t="s">
        <v>21</v>
      </c>
    </row>
    <row r="2" spans="1:12">
      <c r="A2" s="4" t="s">
        <v>0</v>
      </c>
      <c r="B2" s="4" t="s">
        <v>11</v>
      </c>
      <c r="C2" s="4" t="s">
        <v>1</v>
      </c>
      <c r="D2" s="4" t="s">
        <v>10</v>
      </c>
      <c r="E2" s="4" t="s">
        <v>2</v>
      </c>
      <c r="F2" s="4" t="s">
        <v>3</v>
      </c>
      <c r="G2" s="4" t="s">
        <v>6</v>
      </c>
      <c r="H2" s="4" t="s">
        <v>4</v>
      </c>
      <c r="I2" s="9" t="s">
        <v>8</v>
      </c>
      <c r="J2" s="9" t="s">
        <v>5</v>
      </c>
      <c r="K2" s="4" t="s">
        <v>9</v>
      </c>
      <c r="L2" s="4" t="s">
        <v>7</v>
      </c>
    </row>
    <row r="3" spans="1:12">
      <c r="A3" s="4">
        <v>1</v>
      </c>
      <c r="B3" s="14" t="s">
        <v>41</v>
      </c>
      <c r="C3" s="31" t="s">
        <v>46</v>
      </c>
      <c r="D3" s="32" t="s">
        <v>47</v>
      </c>
      <c r="E3" s="33" t="s">
        <v>52</v>
      </c>
      <c r="F3" s="18">
        <v>1</v>
      </c>
      <c r="G3" s="7" t="s">
        <v>57</v>
      </c>
      <c r="H3" s="8">
        <v>8</v>
      </c>
      <c r="I3" s="11">
        <v>3696</v>
      </c>
      <c r="J3" s="30">
        <v>245</v>
      </c>
      <c r="K3" s="4"/>
      <c r="L3" s="4" t="s">
        <v>40</v>
      </c>
    </row>
    <row r="4" spans="1:12">
      <c r="A4" s="4">
        <v>2</v>
      </c>
      <c r="B4" s="14" t="s">
        <v>42</v>
      </c>
      <c r="C4" s="31" t="s">
        <v>46</v>
      </c>
      <c r="D4" s="32" t="s">
        <v>48</v>
      </c>
      <c r="E4" s="33" t="s">
        <v>53</v>
      </c>
      <c r="F4" s="18">
        <v>1</v>
      </c>
      <c r="G4" s="7" t="s">
        <v>57</v>
      </c>
      <c r="H4" s="8">
        <v>5</v>
      </c>
      <c r="I4" s="11">
        <v>3696</v>
      </c>
      <c r="J4" s="30">
        <v>132</v>
      </c>
      <c r="K4" s="4"/>
      <c r="L4" s="4" t="s">
        <v>40</v>
      </c>
    </row>
    <row r="5" spans="1:12">
      <c r="A5" s="4">
        <v>3</v>
      </c>
      <c r="B5" s="14" t="s">
        <v>43</v>
      </c>
      <c r="C5" s="31" t="s">
        <v>46</v>
      </c>
      <c r="D5" s="32" t="s">
        <v>49</v>
      </c>
      <c r="E5" s="33" t="s">
        <v>54</v>
      </c>
      <c r="F5" s="18">
        <v>1</v>
      </c>
      <c r="G5" s="7" t="s">
        <v>58</v>
      </c>
      <c r="H5" s="8">
        <v>19</v>
      </c>
      <c r="I5" s="11">
        <v>3696</v>
      </c>
      <c r="J5" s="30">
        <v>32</v>
      </c>
      <c r="K5" s="4"/>
      <c r="L5" s="4" t="s">
        <v>40</v>
      </c>
    </row>
    <row r="6" spans="1:12">
      <c r="A6" s="4">
        <v>4</v>
      </c>
      <c r="B6" s="14" t="s">
        <v>44</v>
      </c>
      <c r="C6" s="31" t="s">
        <v>46</v>
      </c>
      <c r="D6" s="32" t="s">
        <v>50</v>
      </c>
      <c r="E6" s="33" t="s">
        <v>55</v>
      </c>
      <c r="F6" s="18">
        <v>1</v>
      </c>
      <c r="G6" s="7" t="s">
        <v>35</v>
      </c>
      <c r="H6" s="8">
        <v>20</v>
      </c>
      <c r="I6" s="11">
        <v>3696</v>
      </c>
      <c r="J6" s="30">
        <v>22</v>
      </c>
      <c r="K6" s="4"/>
      <c r="L6" s="4" t="s">
        <v>40</v>
      </c>
    </row>
    <row r="7" spans="1:12">
      <c r="A7" s="4">
        <v>5</v>
      </c>
      <c r="B7" s="14" t="s">
        <v>45</v>
      </c>
      <c r="C7" s="31" t="s">
        <v>46</v>
      </c>
      <c r="D7" s="32" t="s">
        <v>51</v>
      </c>
      <c r="E7" s="33" t="s">
        <v>56</v>
      </c>
      <c r="F7" s="18">
        <v>1</v>
      </c>
      <c r="G7" s="7" t="s">
        <v>59</v>
      </c>
      <c r="H7" s="8">
        <v>18</v>
      </c>
      <c r="I7" s="11">
        <v>3696</v>
      </c>
      <c r="J7" s="30">
        <v>164</v>
      </c>
      <c r="K7" s="4"/>
      <c r="L7" s="4" t="s">
        <v>40</v>
      </c>
    </row>
    <row r="8" spans="1:12">
      <c r="A8" s="6"/>
      <c r="B8" s="6"/>
      <c r="C8" s="6"/>
      <c r="D8" s="5"/>
      <c r="E8" s="6"/>
      <c r="F8" s="13"/>
      <c r="G8" s="5"/>
      <c r="H8" s="6">
        <f>SUM(H3:H7)</f>
        <v>70</v>
      </c>
      <c r="I8" s="5"/>
      <c r="J8" s="5"/>
      <c r="K8" s="6"/>
      <c r="L8" s="6"/>
    </row>
    <row r="9" spans="1:12">
      <c r="B9" s="19"/>
      <c r="C9" s="6"/>
      <c r="D9" s="5"/>
      <c r="E9" s="6"/>
      <c r="F9" s="13"/>
      <c r="G9" s="5"/>
      <c r="H9" s="5"/>
      <c r="I9" s="5"/>
      <c r="J9" s="5"/>
      <c r="K9" s="6"/>
      <c r="L9" s="6"/>
    </row>
  </sheetData>
  <phoneticPr fontId="3"/>
  <dataValidations count="2">
    <dataValidation allowBlank="1" showInputMessage="1" showErrorMessage="1" sqref="C3:D7 G3:G7" xr:uid="{3CE72CCC-7BBF-44FD-B963-C101731D436C}"/>
    <dataValidation type="list" allowBlank="1" showDropDown="1" showInputMessage="1" sqref="E3:E7" xr:uid="{ACB70513-8EB2-434A-95D3-BEDD856B33B6}">
      <formula1>"FLR40W,FLR40W 非常用,"</formula1>
    </dataValidation>
  </dataValidation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設定ベースライン</vt:lpstr>
      <vt:lpstr>直近36ヶ月使用電力量</vt:lpstr>
      <vt:lpstr>照明器具一覧</vt:lpstr>
      <vt:lpstr>照明設備稼働時間</vt:lpstr>
      <vt:lpstr>照明器具台数</vt:lpstr>
      <vt:lpstr>既設照明器具リスト</vt:lpstr>
      <vt:lpstr>中央図書館</vt:lpstr>
      <vt:lpstr>集計表</vt:lpstr>
      <vt:lpstr>屋外</vt:lpstr>
      <vt:lpstr>地階</vt:lpstr>
      <vt:lpstr>１Ｆ</vt:lpstr>
      <vt:lpstr>Sheet1</vt:lpstr>
      <vt:lpstr>２Ｆ</vt:lpstr>
      <vt:lpstr>ＲＦ</vt:lpstr>
      <vt:lpstr>既設照明器具リスト!Print_Area</vt:lpstr>
      <vt:lpstr>既設照明器具リスト!Print_Titles</vt:lpstr>
      <vt:lpstr>照明器具一覧!Print_Titles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　正敏</dc:creator>
  <cp:lastModifiedBy>福山　正敏</cp:lastModifiedBy>
  <cp:lastPrinted>2025-03-23T05:28:26Z</cp:lastPrinted>
  <dcterms:created xsi:type="dcterms:W3CDTF">2015-06-05T18:19:34Z</dcterms:created>
  <dcterms:modified xsi:type="dcterms:W3CDTF">2025-03-23T07:00:29Z</dcterms:modified>
</cp:coreProperties>
</file>