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2.82.24\share\trashbox\公共施設マネジメント室\104公共施設照明LED化\03_プロポーザル\配布資料\01_既設照明器具リスト\02_総合保健センター\"/>
    </mc:Choice>
  </mc:AlternateContent>
  <xr:revisionPtr revIDLastSave="0" documentId="13_ncr:1_{4BC7DEB9-5336-4666-AE73-8AE93F3E0B85}" xr6:coauthVersionLast="47" xr6:coauthVersionMax="47" xr10:uidLastSave="{00000000-0000-0000-0000-000000000000}"/>
  <bookViews>
    <workbookView xWindow="40920" yWindow="-120" windowWidth="29040" windowHeight="15840" tabRatio="848" activeTab="4" xr2:uid="{00000000-000D-0000-FFFF-FFFF00000000}"/>
  </bookViews>
  <sheets>
    <sheet name="設定ベースライン" sheetId="16" r:id="rId1"/>
    <sheet name="直近36ヶ月使用電力量" sheetId="17" r:id="rId2"/>
    <sheet name="照明器具種一覧" sheetId="19" r:id="rId3"/>
    <sheet name="照明設備稼働時間" sheetId="18" r:id="rId4"/>
    <sheet name="照明器具台数" sheetId="22" r:id="rId5"/>
    <sheet name="既設照明器具リスト" sheetId="20" r:id="rId6"/>
    <sheet name="集計表" sheetId="12" state="hidden" r:id="rId7"/>
    <sheet name="総合保健センター" sheetId="21" state="hidden" r:id="rId8"/>
    <sheet name="屋外" sheetId="15" state="hidden" r:id="rId9"/>
    <sheet name="１Ｆ" sheetId="13" state="hidden" r:id="rId10"/>
    <sheet name="２Ｆ" sheetId="11" state="hidden" r:id="rId11"/>
    <sheet name="3Ｆ" sheetId="10" state="hidden" r:id="rId12"/>
    <sheet name="4Ｆ" sheetId="9" state="hidden" r:id="rId13"/>
    <sheet name="PH" sheetId="8" state="hidden" r:id="rId14"/>
  </sheets>
  <definedNames>
    <definedName name="_xlnm._FilterDatabase" localSheetId="5" hidden="1">既設照明器具リスト!$A$3:$O$535</definedName>
    <definedName name="_xlnm._FilterDatabase" localSheetId="2" hidden="1">照明器具種一覧!$A$3:$F$3</definedName>
    <definedName name="_xlnm.Print_Area" localSheetId="5">既設照明器具リスト!$A$1:$O$534</definedName>
    <definedName name="_xlnm.Print_Titles" localSheetId="5">既設照明器具リスト!$3:$3</definedName>
    <definedName name="_xlnm.Print_Titles" localSheetId="2">照明器具種一覧!$3:$3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8" l="1"/>
  <c r="G8" i="22"/>
  <c r="G9" i="22"/>
  <c r="F9" i="22"/>
  <c r="E9" i="22"/>
  <c r="D9" i="22"/>
  <c r="C9" i="22"/>
  <c r="B9" i="22"/>
  <c r="F8" i="22"/>
  <c r="E8" i="22"/>
  <c r="D8" i="22"/>
  <c r="C8" i="22"/>
  <c r="B8" i="22"/>
  <c r="G7" i="22"/>
  <c r="G6" i="22"/>
  <c r="F7" i="22"/>
  <c r="F6" i="22"/>
  <c r="E7" i="22"/>
  <c r="E6" i="22"/>
  <c r="D7" i="22"/>
  <c r="D6" i="22"/>
  <c r="C7" i="22"/>
  <c r="C6" i="22"/>
  <c r="B7" i="22"/>
  <c r="B6" i="22"/>
  <c r="G5" i="22"/>
  <c r="F5" i="22"/>
  <c r="E5" i="22"/>
  <c r="D5" i="22"/>
  <c r="C5" i="22"/>
  <c r="B5" i="22"/>
  <c r="G4" i="22"/>
  <c r="F4" i="22"/>
  <c r="E4" i="22"/>
  <c r="D4" i="22"/>
  <c r="C4" i="22"/>
  <c r="B4" i="22"/>
  <c r="H9" i="22" l="1"/>
  <c r="H8" i="22"/>
  <c r="C11" i="22"/>
  <c r="H7" i="22"/>
  <c r="E11" i="22"/>
  <c r="F11" i="22"/>
  <c r="G11" i="22"/>
  <c r="D11" i="22"/>
  <c r="B11" i="22"/>
  <c r="B12" i="22"/>
  <c r="C12" i="22"/>
  <c r="D12" i="22"/>
  <c r="E12" i="22"/>
  <c r="F12" i="22"/>
  <c r="G12" i="22"/>
  <c r="B10" i="22"/>
  <c r="D10" i="22"/>
  <c r="G10" i="22"/>
  <c r="H5" i="22"/>
  <c r="H6" i="22"/>
  <c r="H11" i="22" l="1"/>
  <c r="E10" i="22"/>
  <c r="C10" i="22"/>
  <c r="F10" i="22"/>
  <c r="H4" i="22"/>
  <c r="H10" i="22" l="1"/>
  <c r="H12" i="22"/>
  <c r="B19" i="17"/>
  <c r="B20" i="17"/>
  <c r="B21" i="17"/>
  <c r="B22" i="17"/>
  <c r="C22" i="17"/>
  <c r="C21" i="17"/>
  <c r="C20" i="17"/>
  <c r="C19" i="17"/>
  <c r="D19" i="17"/>
  <c r="E19" i="17"/>
  <c r="F19" i="17"/>
  <c r="G19" i="17"/>
  <c r="H19" i="17"/>
  <c r="I19" i="17"/>
  <c r="J19" i="17"/>
  <c r="K19" i="17"/>
  <c r="L19" i="17"/>
  <c r="D20" i="17"/>
  <c r="E20" i="17"/>
  <c r="F20" i="17"/>
  <c r="G20" i="17"/>
  <c r="H20" i="17"/>
  <c r="I20" i="17"/>
  <c r="J20" i="17"/>
  <c r="K20" i="17"/>
  <c r="L20" i="17"/>
  <c r="D21" i="17"/>
  <c r="E21" i="17"/>
  <c r="F21" i="17"/>
  <c r="G21" i="17"/>
  <c r="H21" i="17"/>
  <c r="I21" i="17"/>
  <c r="J21" i="17"/>
  <c r="K21" i="17"/>
  <c r="L21" i="17"/>
  <c r="D22" i="17"/>
  <c r="E22" i="17"/>
  <c r="F22" i="17"/>
  <c r="G22" i="17"/>
  <c r="H22" i="17"/>
  <c r="I22" i="17"/>
  <c r="J22" i="17"/>
  <c r="K22" i="17"/>
  <c r="L22" i="17"/>
  <c r="M22" i="17"/>
  <c r="M21" i="17"/>
  <c r="M20" i="17"/>
  <c r="M19" i="17"/>
  <c r="B12" i="17"/>
  <c r="B13" i="17"/>
  <c r="B14" i="17"/>
  <c r="B15" i="17"/>
  <c r="C15" i="17"/>
  <c r="C14" i="17"/>
  <c r="C13" i="17"/>
  <c r="C12" i="17"/>
  <c r="D12" i="17"/>
  <c r="E12" i="17"/>
  <c r="F12" i="17"/>
  <c r="G12" i="17"/>
  <c r="H12" i="17"/>
  <c r="I12" i="17"/>
  <c r="J12" i="17"/>
  <c r="K12" i="17"/>
  <c r="L12" i="17"/>
  <c r="D13" i="17"/>
  <c r="E13" i="17"/>
  <c r="F13" i="17"/>
  <c r="G13" i="17"/>
  <c r="H13" i="17"/>
  <c r="I13" i="17"/>
  <c r="J13" i="17"/>
  <c r="K13" i="17"/>
  <c r="L13" i="17"/>
  <c r="D14" i="17"/>
  <c r="E14" i="17"/>
  <c r="F14" i="17"/>
  <c r="G14" i="17"/>
  <c r="H14" i="17"/>
  <c r="I14" i="17"/>
  <c r="J14" i="17"/>
  <c r="K14" i="17"/>
  <c r="L14" i="17"/>
  <c r="D15" i="17"/>
  <c r="E15" i="17"/>
  <c r="F15" i="17"/>
  <c r="G15" i="17"/>
  <c r="H15" i="17"/>
  <c r="I15" i="17"/>
  <c r="J15" i="17"/>
  <c r="K15" i="17"/>
  <c r="L15" i="17"/>
  <c r="M15" i="17"/>
  <c r="M14" i="17"/>
  <c r="M13" i="17"/>
  <c r="M12" i="17"/>
  <c r="B5" i="17"/>
  <c r="B6" i="17"/>
  <c r="B7" i="17"/>
  <c r="B8" i="17"/>
  <c r="C8" i="17"/>
  <c r="C7" i="17"/>
  <c r="C6" i="17"/>
  <c r="C5" i="17"/>
  <c r="D5" i="17"/>
  <c r="E5" i="17"/>
  <c r="F5" i="17"/>
  <c r="G5" i="17"/>
  <c r="H5" i="17"/>
  <c r="I5" i="17"/>
  <c r="J5" i="17"/>
  <c r="K5" i="17"/>
  <c r="L5" i="17"/>
  <c r="D6" i="17"/>
  <c r="E6" i="17"/>
  <c r="F6" i="17"/>
  <c r="G6" i="17"/>
  <c r="H6" i="17"/>
  <c r="I6" i="17"/>
  <c r="J6" i="17"/>
  <c r="K6" i="17"/>
  <c r="L6" i="17"/>
  <c r="D7" i="17"/>
  <c r="E7" i="17"/>
  <c r="F7" i="17"/>
  <c r="G7" i="17"/>
  <c r="H7" i="17"/>
  <c r="I7" i="17"/>
  <c r="J7" i="17"/>
  <c r="K7" i="17"/>
  <c r="L7" i="17"/>
  <c r="D8" i="17"/>
  <c r="E8" i="17"/>
  <c r="F8" i="17"/>
  <c r="G8" i="17"/>
  <c r="H8" i="17"/>
  <c r="I8" i="17"/>
  <c r="J8" i="17"/>
  <c r="K8" i="17"/>
  <c r="L8" i="17"/>
  <c r="M8" i="17"/>
  <c r="M7" i="17"/>
  <c r="M6" i="17"/>
  <c r="M5" i="17"/>
  <c r="B18" i="17"/>
  <c r="C18" i="17"/>
  <c r="D18" i="17"/>
  <c r="E18" i="17"/>
  <c r="F18" i="17"/>
  <c r="G18" i="17"/>
  <c r="H18" i="17"/>
  <c r="I18" i="17"/>
  <c r="J18" i="17"/>
  <c r="K18" i="17"/>
  <c r="L18" i="17"/>
  <c r="M18" i="17"/>
  <c r="B11" i="17"/>
  <c r="C11" i="17"/>
  <c r="D11" i="17"/>
  <c r="E11" i="17"/>
  <c r="F11" i="17"/>
  <c r="G11" i="17"/>
  <c r="H11" i="17"/>
  <c r="I11" i="17"/>
  <c r="J11" i="17"/>
  <c r="K11" i="17"/>
  <c r="L11" i="17"/>
  <c r="M11" i="17"/>
  <c r="B4" i="17"/>
  <c r="C4" i="17"/>
  <c r="D4" i="17"/>
  <c r="E4" i="17"/>
  <c r="F4" i="17"/>
  <c r="G4" i="17"/>
  <c r="H4" i="17"/>
  <c r="I4" i="17"/>
  <c r="J4" i="17"/>
  <c r="K4" i="17"/>
  <c r="L4" i="17"/>
  <c r="M4" i="17"/>
  <c r="M35" i="21"/>
  <c r="L35" i="21"/>
  <c r="K35" i="21"/>
  <c r="J35" i="21"/>
  <c r="I35" i="21"/>
  <c r="H35" i="21"/>
  <c r="G35" i="21"/>
  <c r="F35" i="21"/>
  <c r="E35" i="21"/>
  <c r="D35" i="21"/>
  <c r="C35" i="21"/>
  <c r="B35" i="21"/>
  <c r="N35" i="21" s="1"/>
  <c r="N34" i="21"/>
  <c r="N33" i="21"/>
  <c r="N32" i="21"/>
  <c r="N31" i="21"/>
  <c r="M28" i="21"/>
  <c r="L28" i="21"/>
  <c r="K28" i="21"/>
  <c r="J28" i="21"/>
  <c r="I28" i="21"/>
  <c r="H28" i="21"/>
  <c r="G28" i="21"/>
  <c r="F28" i="21"/>
  <c r="E28" i="21"/>
  <c r="D28" i="21"/>
  <c r="C28" i="21"/>
  <c r="B28" i="21"/>
  <c r="N28" i="21" s="1"/>
  <c r="N27" i="21"/>
  <c r="N26" i="21"/>
  <c r="N25" i="21"/>
  <c r="N24" i="21"/>
  <c r="M21" i="21"/>
  <c r="L21" i="21"/>
  <c r="K21" i="21"/>
  <c r="J21" i="21"/>
  <c r="I21" i="21"/>
  <c r="N21" i="21" s="1"/>
  <c r="H21" i="21"/>
  <c r="G21" i="21"/>
  <c r="F21" i="21"/>
  <c r="E21" i="21"/>
  <c r="D21" i="21"/>
  <c r="C21" i="21"/>
  <c r="B21" i="21"/>
  <c r="N20" i="21"/>
  <c r="N19" i="21"/>
  <c r="N18" i="21"/>
  <c r="N17" i="21"/>
  <c r="M14" i="21"/>
  <c r="L14" i="21"/>
  <c r="K14" i="21"/>
  <c r="J14" i="21"/>
  <c r="I14" i="21"/>
  <c r="H14" i="21"/>
  <c r="G14" i="21"/>
  <c r="F14" i="21"/>
  <c r="E14" i="21"/>
  <c r="D14" i="21"/>
  <c r="C14" i="21"/>
  <c r="B14" i="21"/>
  <c r="N14" i="21" s="1"/>
  <c r="N13" i="21"/>
  <c r="N12" i="21"/>
  <c r="N11" i="21"/>
  <c r="N10" i="21"/>
  <c r="M7" i="21"/>
  <c r="L7" i="21"/>
  <c r="K7" i="21"/>
  <c r="J7" i="21"/>
  <c r="I7" i="21"/>
  <c r="H7" i="21"/>
  <c r="G7" i="21"/>
  <c r="F7" i="21"/>
  <c r="E7" i="21"/>
  <c r="D7" i="21"/>
  <c r="C7" i="21"/>
  <c r="N7" i="21" s="1"/>
  <c r="B7" i="21"/>
  <c r="N6" i="21"/>
  <c r="N5" i="21"/>
  <c r="N4" i="21"/>
  <c r="N3" i="21"/>
  <c r="E15" i="18" l="1"/>
  <c r="E6" i="18"/>
  <c r="E5" i="18"/>
  <c r="E9" i="18"/>
  <c r="E7" i="18"/>
  <c r="K25" i="20" s="1"/>
  <c r="K21" i="20"/>
  <c r="K22" i="20"/>
  <c r="K30" i="20"/>
  <c r="K31" i="20"/>
  <c r="K32" i="20"/>
  <c r="K36" i="20"/>
  <c r="K37" i="20"/>
  <c r="K38" i="20"/>
  <c r="K41" i="20"/>
  <c r="K85" i="20"/>
  <c r="K86" i="20"/>
  <c r="K87" i="20"/>
  <c r="K88" i="20"/>
  <c r="K89" i="20"/>
  <c r="K90" i="20"/>
  <c r="K91" i="20"/>
  <c r="K92" i="20"/>
  <c r="K103" i="20"/>
  <c r="K105" i="20"/>
  <c r="K106" i="20"/>
  <c r="K107" i="20"/>
  <c r="K108" i="20"/>
  <c r="K177" i="20"/>
  <c r="K178" i="20"/>
  <c r="K179" i="20"/>
  <c r="K180" i="20"/>
  <c r="K181" i="20"/>
  <c r="K182" i="20"/>
  <c r="K183" i="20"/>
  <c r="K184" i="20"/>
  <c r="K185" i="20"/>
  <c r="K186" i="20"/>
  <c r="K187" i="20"/>
  <c r="K188" i="20"/>
  <c r="K189" i="20"/>
  <c r="K190" i="20"/>
  <c r="K191" i="20"/>
  <c r="K192" i="20"/>
  <c r="K193" i="20"/>
  <c r="K194" i="20"/>
  <c r="K195" i="20"/>
  <c r="K196" i="20"/>
  <c r="K197" i="20"/>
  <c r="K198" i="20"/>
  <c r="K199" i="20"/>
  <c r="K200" i="20"/>
  <c r="K201" i="20"/>
  <c r="K202" i="20"/>
  <c r="K203" i="20"/>
  <c r="K204" i="20"/>
  <c r="K205" i="20"/>
  <c r="K206" i="20"/>
  <c r="K207" i="20"/>
  <c r="K208" i="20"/>
  <c r="K209" i="20"/>
  <c r="K210" i="20"/>
  <c r="K211" i="20"/>
  <c r="K212" i="20"/>
  <c r="K213" i="20"/>
  <c r="K214" i="20"/>
  <c r="K215" i="20"/>
  <c r="K216" i="20"/>
  <c r="K217" i="20"/>
  <c r="K218" i="20"/>
  <c r="K219" i="20"/>
  <c r="K220" i="20"/>
  <c r="K221" i="20"/>
  <c r="K222" i="20"/>
  <c r="K223" i="20"/>
  <c r="K224" i="20"/>
  <c r="K225" i="20"/>
  <c r="K226" i="20"/>
  <c r="K227" i="20"/>
  <c r="K228" i="20"/>
  <c r="K229" i="20"/>
  <c r="K230" i="20"/>
  <c r="K231" i="20"/>
  <c r="K232" i="20"/>
  <c r="K233" i="20"/>
  <c r="K234" i="20"/>
  <c r="K235" i="20"/>
  <c r="K236" i="20"/>
  <c r="K237" i="20"/>
  <c r="K238" i="20"/>
  <c r="K239" i="20"/>
  <c r="K240" i="20"/>
  <c r="K241" i="20"/>
  <c r="K242" i="20"/>
  <c r="K243" i="20"/>
  <c r="K244" i="20"/>
  <c r="K245" i="20"/>
  <c r="K246" i="20"/>
  <c r="K247" i="20"/>
  <c r="K248" i="20"/>
  <c r="K249" i="20"/>
  <c r="K250" i="20"/>
  <c r="K251" i="20"/>
  <c r="K252" i="20"/>
  <c r="K253" i="20"/>
  <c r="K254" i="20"/>
  <c r="K255" i="20"/>
  <c r="K256" i="20"/>
  <c r="K257" i="20"/>
  <c r="K258" i="20"/>
  <c r="K259" i="20"/>
  <c r="K260" i="20"/>
  <c r="K261" i="20"/>
  <c r="K262" i="20"/>
  <c r="K263" i="20"/>
  <c r="K264" i="20"/>
  <c r="K265" i="20"/>
  <c r="K266" i="20"/>
  <c r="K267" i="20"/>
  <c r="K268" i="20"/>
  <c r="K269" i="20"/>
  <c r="K270" i="20"/>
  <c r="K271" i="20"/>
  <c r="K272" i="20"/>
  <c r="K273" i="20"/>
  <c r="K274" i="20"/>
  <c r="K275" i="20"/>
  <c r="K320" i="20"/>
  <c r="K321" i="20"/>
  <c r="K322" i="20"/>
  <c r="K323" i="20"/>
  <c r="K324" i="20"/>
  <c r="K325" i="20"/>
  <c r="K326" i="20"/>
  <c r="K327" i="20"/>
  <c r="K328" i="20"/>
  <c r="K329" i="20"/>
  <c r="K330" i="20"/>
  <c r="K331" i="20"/>
  <c r="K332" i="20"/>
  <c r="K333" i="20"/>
  <c r="K334" i="20"/>
  <c r="K335" i="20"/>
  <c r="K336" i="20"/>
  <c r="K337" i="20"/>
  <c r="K338" i="20"/>
  <c r="K339" i="20"/>
  <c r="K340" i="20"/>
  <c r="K341" i="20"/>
  <c r="K342" i="20"/>
  <c r="K343" i="20"/>
  <c r="K344" i="20"/>
  <c r="K345" i="20"/>
  <c r="K346" i="20"/>
  <c r="K347" i="20"/>
  <c r="K348" i="20"/>
  <c r="K349" i="20"/>
  <c r="K350" i="20"/>
  <c r="K351" i="20"/>
  <c r="K352" i="20"/>
  <c r="K353" i="20"/>
  <c r="K354" i="20"/>
  <c r="K355" i="20"/>
  <c r="K356" i="20"/>
  <c r="K357" i="20"/>
  <c r="K358" i="20"/>
  <c r="K359" i="20"/>
  <c r="K360" i="20"/>
  <c r="K361" i="20"/>
  <c r="K362" i="20"/>
  <c r="K363" i="20"/>
  <c r="K364" i="20"/>
  <c r="K365" i="20"/>
  <c r="K366" i="20"/>
  <c r="K367" i="20"/>
  <c r="K368" i="20"/>
  <c r="K369" i="20"/>
  <c r="K370" i="20"/>
  <c r="K371" i="20"/>
  <c r="K372" i="20"/>
  <c r="K373" i="20"/>
  <c r="K374" i="20"/>
  <c r="K375" i="20"/>
  <c r="K376" i="20"/>
  <c r="K377" i="20"/>
  <c r="K378" i="20"/>
  <c r="K379" i="20"/>
  <c r="K380" i="20"/>
  <c r="K381" i="20"/>
  <c r="K382" i="20"/>
  <c r="K383" i="20"/>
  <c r="K384" i="20"/>
  <c r="K385" i="20"/>
  <c r="K386" i="20"/>
  <c r="K387" i="20"/>
  <c r="K388" i="20"/>
  <c r="K389" i="20"/>
  <c r="K390" i="20"/>
  <c r="K391" i="20"/>
  <c r="K392" i="20"/>
  <c r="K393" i="20"/>
  <c r="K394" i="20"/>
  <c r="K395" i="20"/>
  <c r="K396" i="20"/>
  <c r="K397" i="20"/>
  <c r="K398" i="20"/>
  <c r="K399" i="20"/>
  <c r="K400" i="20"/>
  <c r="K401" i="20"/>
  <c r="K402" i="20"/>
  <c r="K403" i="20"/>
  <c r="K404" i="20"/>
  <c r="K405" i="20"/>
  <c r="K443" i="20"/>
  <c r="K444" i="20"/>
  <c r="K445" i="20"/>
  <c r="K446" i="20"/>
  <c r="K447" i="20"/>
  <c r="K448" i="20"/>
  <c r="K449" i="20"/>
  <c r="K450" i="20"/>
  <c r="K451" i="20"/>
  <c r="K452" i="20"/>
  <c r="K453" i="20"/>
  <c r="K454" i="20"/>
  <c r="K455" i="20"/>
  <c r="K456" i="20"/>
  <c r="K457" i="20"/>
  <c r="K458" i="20"/>
  <c r="K459" i="20"/>
  <c r="K460" i="20"/>
  <c r="K461" i="20"/>
  <c r="K462" i="20"/>
  <c r="K463" i="20"/>
  <c r="K464" i="20"/>
  <c r="K465" i="20"/>
  <c r="K466" i="20"/>
  <c r="K467" i="20"/>
  <c r="K468" i="20"/>
  <c r="K469" i="20"/>
  <c r="K470" i="20"/>
  <c r="K471" i="20"/>
  <c r="K472" i="20"/>
  <c r="K473" i="20"/>
  <c r="K474" i="20"/>
  <c r="K475" i="20"/>
  <c r="K476" i="20"/>
  <c r="K477" i="20"/>
  <c r="K478" i="20"/>
  <c r="K479" i="20"/>
  <c r="K480" i="20"/>
  <c r="K481" i="20"/>
  <c r="K482" i="20"/>
  <c r="K483" i="20"/>
  <c r="K484" i="20"/>
  <c r="K485" i="20"/>
  <c r="K486" i="20"/>
  <c r="K487" i="20"/>
  <c r="K488" i="20"/>
  <c r="K489" i="20"/>
  <c r="K490" i="20"/>
  <c r="K491" i="20"/>
  <c r="K492" i="20"/>
  <c r="K493" i="20"/>
  <c r="K494" i="20"/>
  <c r="K495" i="20"/>
  <c r="K496" i="20"/>
  <c r="K497" i="20"/>
  <c r="K498" i="20"/>
  <c r="K499" i="20"/>
  <c r="K500" i="20"/>
  <c r="K501" i="20"/>
  <c r="K502" i="20"/>
  <c r="K503" i="20"/>
  <c r="K523" i="20"/>
  <c r="K524" i="20"/>
  <c r="K525" i="20"/>
  <c r="K526" i="20"/>
  <c r="K527" i="20"/>
  <c r="K528" i="20"/>
  <c r="K529" i="20"/>
  <c r="K530" i="20"/>
  <c r="K531" i="20"/>
  <c r="L5" i="20"/>
  <c r="M5" i="20" s="1"/>
  <c r="L6" i="20"/>
  <c r="M6" i="20" s="1"/>
  <c r="L7" i="20"/>
  <c r="M7" i="20" s="1"/>
  <c r="L8" i="20"/>
  <c r="M8" i="20" s="1"/>
  <c r="L9" i="20"/>
  <c r="M9" i="20" s="1"/>
  <c r="L10" i="20"/>
  <c r="M10" i="20" s="1"/>
  <c r="L11" i="20"/>
  <c r="M11" i="20" s="1"/>
  <c r="L12" i="20"/>
  <c r="M12" i="20" s="1"/>
  <c r="L13" i="20"/>
  <c r="M13" i="20" s="1"/>
  <c r="L14" i="20"/>
  <c r="M14" i="20" s="1"/>
  <c r="L15" i="20"/>
  <c r="M15" i="20" s="1"/>
  <c r="L16" i="20"/>
  <c r="M16" i="20" s="1"/>
  <c r="L17" i="20"/>
  <c r="M17" i="20" s="1"/>
  <c r="L18" i="20"/>
  <c r="M18" i="20" s="1"/>
  <c r="L19" i="20"/>
  <c r="M19" i="20" s="1"/>
  <c r="L20" i="20"/>
  <c r="M20" i="20" s="1"/>
  <c r="L21" i="20"/>
  <c r="M21" i="20" s="1"/>
  <c r="L22" i="20"/>
  <c r="M22" i="20" s="1"/>
  <c r="L23" i="20"/>
  <c r="M23" i="20" s="1"/>
  <c r="L24" i="20"/>
  <c r="M24" i="20" s="1"/>
  <c r="L25" i="20"/>
  <c r="M25" i="20" s="1"/>
  <c r="L26" i="20"/>
  <c r="M26" i="20" s="1"/>
  <c r="L27" i="20"/>
  <c r="M27" i="20" s="1"/>
  <c r="L28" i="20"/>
  <c r="M28" i="20" s="1"/>
  <c r="L29" i="20"/>
  <c r="M29" i="20" s="1"/>
  <c r="L30" i="20"/>
  <c r="M30" i="20" s="1"/>
  <c r="L31" i="20"/>
  <c r="M31" i="20" s="1"/>
  <c r="L32" i="20"/>
  <c r="M32" i="20" s="1"/>
  <c r="L33" i="20"/>
  <c r="M33" i="20" s="1"/>
  <c r="L34" i="20"/>
  <c r="M34" i="20" s="1"/>
  <c r="L35" i="20"/>
  <c r="M35" i="20" s="1"/>
  <c r="L36" i="20"/>
  <c r="M36" i="20" s="1"/>
  <c r="L37" i="20"/>
  <c r="M37" i="20" s="1"/>
  <c r="L38" i="20"/>
  <c r="M38" i="20" s="1"/>
  <c r="L39" i="20"/>
  <c r="M39" i="20" s="1"/>
  <c r="L40" i="20"/>
  <c r="M40" i="20" s="1"/>
  <c r="L41" i="20"/>
  <c r="M41" i="20" s="1"/>
  <c r="L42" i="20"/>
  <c r="M42" i="20" s="1"/>
  <c r="L43" i="20"/>
  <c r="M43" i="20" s="1"/>
  <c r="L44" i="20"/>
  <c r="M44" i="20" s="1"/>
  <c r="L45" i="20"/>
  <c r="M45" i="20" s="1"/>
  <c r="L46" i="20"/>
  <c r="M46" i="20" s="1"/>
  <c r="L47" i="20"/>
  <c r="M47" i="20" s="1"/>
  <c r="L48" i="20"/>
  <c r="M48" i="20" s="1"/>
  <c r="L49" i="20"/>
  <c r="M49" i="20" s="1"/>
  <c r="L50" i="20"/>
  <c r="M50" i="20" s="1"/>
  <c r="L51" i="20"/>
  <c r="M51" i="20" s="1"/>
  <c r="L52" i="20"/>
  <c r="M52" i="20" s="1"/>
  <c r="L53" i="20"/>
  <c r="M53" i="20" s="1"/>
  <c r="L54" i="20"/>
  <c r="M54" i="20" s="1"/>
  <c r="L55" i="20"/>
  <c r="M55" i="20" s="1"/>
  <c r="L56" i="20"/>
  <c r="M56" i="20" s="1"/>
  <c r="L57" i="20"/>
  <c r="M57" i="20" s="1"/>
  <c r="L58" i="20"/>
  <c r="M58" i="20" s="1"/>
  <c r="L59" i="20"/>
  <c r="M59" i="20" s="1"/>
  <c r="L60" i="20"/>
  <c r="M60" i="20" s="1"/>
  <c r="L61" i="20"/>
  <c r="M61" i="20" s="1"/>
  <c r="L62" i="20"/>
  <c r="M62" i="20" s="1"/>
  <c r="L63" i="20"/>
  <c r="M63" i="20" s="1"/>
  <c r="L64" i="20"/>
  <c r="M64" i="20" s="1"/>
  <c r="L65" i="20"/>
  <c r="M65" i="20" s="1"/>
  <c r="L66" i="20"/>
  <c r="M66" i="20" s="1"/>
  <c r="L67" i="20"/>
  <c r="M67" i="20" s="1"/>
  <c r="L68" i="20"/>
  <c r="M68" i="20" s="1"/>
  <c r="L69" i="20"/>
  <c r="M69" i="20" s="1"/>
  <c r="L70" i="20"/>
  <c r="M70" i="20" s="1"/>
  <c r="L71" i="20"/>
  <c r="M71" i="20" s="1"/>
  <c r="L72" i="20"/>
  <c r="M72" i="20" s="1"/>
  <c r="L73" i="20"/>
  <c r="M73" i="20" s="1"/>
  <c r="L74" i="20"/>
  <c r="M74" i="20" s="1"/>
  <c r="L75" i="20"/>
  <c r="M75" i="20" s="1"/>
  <c r="L76" i="20"/>
  <c r="M76" i="20" s="1"/>
  <c r="L77" i="20"/>
  <c r="M77" i="20" s="1"/>
  <c r="L78" i="20"/>
  <c r="M78" i="20" s="1"/>
  <c r="L79" i="20"/>
  <c r="M79" i="20" s="1"/>
  <c r="L80" i="20"/>
  <c r="M80" i="20" s="1"/>
  <c r="L81" i="20"/>
  <c r="M81" i="20" s="1"/>
  <c r="L82" i="20"/>
  <c r="M82" i="20" s="1"/>
  <c r="L83" i="20"/>
  <c r="M83" i="20" s="1"/>
  <c r="L84" i="20"/>
  <c r="M84" i="20" s="1"/>
  <c r="L85" i="20"/>
  <c r="M85" i="20" s="1"/>
  <c r="L86" i="20"/>
  <c r="M86" i="20" s="1"/>
  <c r="L87" i="20"/>
  <c r="M87" i="20" s="1"/>
  <c r="L88" i="20"/>
  <c r="M88" i="20" s="1"/>
  <c r="L89" i="20"/>
  <c r="M89" i="20" s="1"/>
  <c r="L90" i="20"/>
  <c r="M90" i="20" s="1"/>
  <c r="L91" i="20"/>
  <c r="M91" i="20" s="1"/>
  <c r="L92" i="20"/>
  <c r="M92" i="20" s="1"/>
  <c r="L93" i="20"/>
  <c r="M93" i="20" s="1"/>
  <c r="L94" i="20"/>
  <c r="M94" i="20" s="1"/>
  <c r="L95" i="20"/>
  <c r="M95" i="20" s="1"/>
  <c r="L96" i="20"/>
  <c r="M96" i="20" s="1"/>
  <c r="L97" i="20"/>
  <c r="M97" i="20" s="1"/>
  <c r="L98" i="20"/>
  <c r="M98" i="20" s="1"/>
  <c r="L99" i="20"/>
  <c r="M99" i="20" s="1"/>
  <c r="L100" i="20"/>
  <c r="M100" i="20" s="1"/>
  <c r="L101" i="20"/>
  <c r="M101" i="20" s="1"/>
  <c r="L102" i="20"/>
  <c r="M102" i="20" s="1"/>
  <c r="L103" i="20"/>
  <c r="M103" i="20" s="1"/>
  <c r="L104" i="20"/>
  <c r="M104" i="20" s="1"/>
  <c r="L105" i="20"/>
  <c r="M105" i="20" s="1"/>
  <c r="L106" i="20"/>
  <c r="M106" i="20" s="1"/>
  <c r="L107" i="20"/>
  <c r="M107" i="20" s="1"/>
  <c r="L108" i="20"/>
  <c r="M108" i="20" s="1"/>
  <c r="L109" i="20"/>
  <c r="M109" i="20" s="1"/>
  <c r="L110" i="20"/>
  <c r="M110" i="20" s="1"/>
  <c r="L111" i="20"/>
  <c r="M111" i="20" s="1"/>
  <c r="L112" i="20"/>
  <c r="M112" i="20" s="1"/>
  <c r="L113" i="20"/>
  <c r="M113" i="20" s="1"/>
  <c r="L114" i="20"/>
  <c r="M114" i="20" s="1"/>
  <c r="L115" i="20"/>
  <c r="M115" i="20" s="1"/>
  <c r="L116" i="20"/>
  <c r="M116" i="20" s="1"/>
  <c r="L117" i="20"/>
  <c r="M117" i="20" s="1"/>
  <c r="L118" i="20"/>
  <c r="M118" i="20" s="1"/>
  <c r="L119" i="20"/>
  <c r="M119" i="20" s="1"/>
  <c r="L120" i="20"/>
  <c r="M120" i="20" s="1"/>
  <c r="L121" i="20"/>
  <c r="M121" i="20" s="1"/>
  <c r="L122" i="20"/>
  <c r="M122" i="20" s="1"/>
  <c r="L123" i="20"/>
  <c r="M123" i="20" s="1"/>
  <c r="L124" i="20"/>
  <c r="M124" i="20" s="1"/>
  <c r="L125" i="20"/>
  <c r="M125" i="20" s="1"/>
  <c r="L126" i="20"/>
  <c r="M126" i="20" s="1"/>
  <c r="L127" i="20"/>
  <c r="M127" i="20" s="1"/>
  <c r="L128" i="20"/>
  <c r="M128" i="20" s="1"/>
  <c r="L129" i="20"/>
  <c r="M129" i="20" s="1"/>
  <c r="L130" i="20"/>
  <c r="M130" i="20" s="1"/>
  <c r="L131" i="20"/>
  <c r="M131" i="20" s="1"/>
  <c r="L132" i="20"/>
  <c r="M132" i="20" s="1"/>
  <c r="L133" i="20"/>
  <c r="M133" i="20" s="1"/>
  <c r="L134" i="20"/>
  <c r="M134" i="20" s="1"/>
  <c r="L135" i="20"/>
  <c r="M135" i="20" s="1"/>
  <c r="L136" i="20"/>
  <c r="M136" i="20" s="1"/>
  <c r="L137" i="20"/>
  <c r="M137" i="20" s="1"/>
  <c r="L138" i="20"/>
  <c r="M138" i="20" s="1"/>
  <c r="L139" i="20"/>
  <c r="M139" i="20" s="1"/>
  <c r="L140" i="20"/>
  <c r="M140" i="20" s="1"/>
  <c r="L141" i="20"/>
  <c r="M141" i="20" s="1"/>
  <c r="L142" i="20"/>
  <c r="M142" i="20" s="1"/>
  <c r="L143" i="20"/>
  <c r="M143" i="20" s="1"/>
  <c r="L144" i="20"/>
  <c r="M144" i="20" s="1"/>
  <c r="L145" i="20"/>
  <c r="M145" i="20" s="1"/>
  <c r="L146" i="20"/>
  <c r="M146" i="20" s="1"/>
  <c r="L147" i="20"/>
  <c r="M147" i="20" s="1"/>
  <c r="L148" i="20"/>
  <c r="M148" i="20" s="1"/>
  <c r="L149" i="20"/>
  <c r="M149" i="20" s="1"/>
  <c r="L150" i="20"/>
  <c r="M150" i="20" s="1"/>
  <c r="L151" i="20"/>
  <c r="M151" i="20" s="1"/>
  <c r="L152" i="20"/>
  <c r="M152" i="20" s="1"/>
  <c r="L153" i="20"/>
  <c r="M153" i="20" s="1"/>
  <c r="L154" i="20"/>
  <c r="M154" i="20" s="1"/>
  <c r="L155" i="20"/>
  <c r="M155" i="20" s="1"/>
  <c r="L156" i="20"/>
  <c r="M156" i="20" s="1"/>
  <c r="L157" i="20"/>
  <c r="M157" i="20" s="1"/>
  <c r="L158" i="20"/>
  <c r="M158" i="20" s="1"/>
  <c r="L159" i="20"/>
  <c r="M159" i="20" s="1"/>
  <c r="L160" i="20"/>
  <c r="M160" i="20" s="1"/>
  <c r="L161" i="20"/>
  <c r="M161" i="20" s="1"/>
  <c r="L162" i="20"/>
  <c r="M162" i="20" s="1"/>
  <c r="L163" i="20"/>
  <c r="M163" i="20" s="1"/>
  <c r="L164" i="20"/>
  <c r="M164" i="20" s="1"/>
  <c r="L165" i="20"/>
  <c r="M165" i="20" s="1"/>
  <c r="L166" i="20"/>
  <c r="M166" i="20" s="1"/>
  <c r="L167" i="20"/>
  <c r="M167" i="20" s="1"/>
  <c r="L168" i="20"/>
  <c r="M168" i="20" s="1"/>
  <c r="L169" i="20"/>
  <c r="M169" i="20" s="1"/>
  <c r="L170" i="20"/>
  <c r="M170" i="20" s="1"/>
  <c r="L171" i="20"/>
  <c r="M171" i="20" s="1"/>
  <c r="L172" i="20"/>
  <c r="M172" i="20" s="1"/>
  <c r="L173" i="20"/>
  <c r="M173" i="20" s="1"/>
  <c r="L174" i="20"/>
  <c r="M174" i="20" s="1"/>
  <c r="L175" i="20"/>
  <c r="M175" i="20" s="1"/>
  <c r="L176" i="20"/>
  <c r="M176" i="20" s="1"/>
  <c r="L177" i="20"/>
  <c r="M177" i="20" s="1"/>
  <c r="L178" i="20"/>
  <c r="M178" i="20" s="1"/>
  <c r="L179" i="20"/>
  <c r="M179" i="20" s="1"/>
  <c r="L180" i="20"/>
  <c r="M180" i="20" s="1"/>
  <c r="L181" i="20"/>
  <c r="M181" i="20" s="1"/>
  <c r="L182" i="20"/>
  <c r="M182" i="20" s="1"/>
  <c r="L183" i="20"/>
  <c r="M183" i="20" s="1"/>
  <c r="L184" i="20"/>
  <c r="M184" i="20" s="1"/>
  <c r="L185" i="20"/>
  <c r="M185" i="20" s="1"/>
  <c r="L186" i="20"/>
  <c r="M186" i="20" s="1"/>
  <c r="L187" i="20"/>
  <c r="M187" i="20" s="1"/>
  <c r="L188" i="20"/>
  <c r="M188" i="20" s="1"/>
  <c r="L189" i="20"/>
  <c r="M189" i="20" s="1"/>
  <c r="L190" i="20"/>
  <c r="M190" i="20" s="1"/>
  <c r="L191" i="20"/>
  <c r="M191" i="20" s="1"/>
  <c r="L192" i="20"/>
  <c r="M192" i="20" s="1"/>
  <c r="L193" i="20"/>
  <c r="M193" i="20" s="1"/>
  <c r="L194" i="20"/>
  <c r="M194" i="20" s="1"/>
  <c r="L195" i="20"/>
  <c r="M195" i="20" s="1"/>
  <c r="L196" i="20"/>
  <c r="M196" i="20" s="1"/>
  <c r="L197" i="20"/>
  <c r="M197" i="20" s="1"/>
  <c r="L198" i="20"/>
  <c r="M198" i="20" s="1"/>
  <c r="L199" i="20"/>
  <c r="M199" i="20" s="1"/>
  <c r="L200" i="20"/>
  <c r="M200" i="20" s="1"/>
  <c r="L201" i="20"/>
  <c r="M201" i="20" s="1"/>
  <c r="L202" i="20"/>
  <c r="M202" i="20" s="1"/>
  <c r="L203" i="20"/>
  <c r="M203" i="20" s="1"/>
  <c r="L204" i="20"/>
  <c r="M204" i="20" s="1"/>
  <c r="L205" i="20"/>
  <c r="M205" i="20" s="1"/>
  <c r="L206" i="20"/>
  <c r="M206" i="20" s="1"/>
  <c r="L207" i="20"/>
  <c r="M207" i="20" s="1"/>
  <c r="L208" i="20"/>
  <c r="M208" i="20" s="1"/>
  <c r="L209" i="20"/>
  <c r="M209" i="20" s="1"/>
  <c r="L210" i="20"/>
  <c r="M210" i="20" s="1"/>
  <c r="L211" i="20"/>
  <c r="M211" i="20" s="1"/>
  <c r="L212" i="20"/>
  <c r="M212" i="20" s="1"/>
  <c r="L213" i="20"/>
  <c r="M213" i="20" s="1"/>
  <c r="L214" i="20"/>
  <c r="M214" i="20" s="1"/>
  <c r="L215" i="20"/>
  <c r="M215" i="20" s="1"/>
  <c r="L216" i="20"/>
  <c r="M216" i="20" s="1"/>
  <c r="L217" i="20"/>
  <c r="M217" i="20" s="1"/>
  <c r="L218" i="20"/>
  <c r="M218" i="20" s="1"/>
  <c r="L219" i="20"/>
  <c r="M219" i="20" s="1"/>
  <c r="L220" i="20"/>
  <c r="M220" i="20" s="1"/>
  <c r="L221" i="20"/>
  <c r="M221" i="20" s="1"/>
  <c r="L222" i="20"/>
  <c r="M222" i="20" s="1"/>
  <c r="L223" i="20"/>
  <c r="M223" i="20" s="1"/>
  <c r="L224" i="20"/>
  <c r="M224" i="20" s="1"/>
  <c r="L225" i="20"/>
  <c r="M225" i="20" s="1"/>
  <c r="L226" i="20"/>
  <c r="M226" i="20" s="1"/>
  <c r="L227" i="20"/>
  <c r="M227" i="20" s="1"/>
  <c r="L228" i="20"/>
  <c r="M228" i="20" s="1"/>
  <c r="L229" i="20"/>
  <c r="M229" i="20" s="1"/>
  <c r="L230" i="20"/>
  <c r="M230" i="20" s="1"/>
  <c r="L231" i="20"/>
  <c r="M231" i="20" s="1"/>
  <c r="L232" i="20"/>
  <c r="M232" i="20" s="1"/>
  <c r="L233" i="20"/>
  <c r="M233" i="20" s="1"/>
  <c r="L234" i="20"/>
  <c r="M234" i="20" s="1"/>
  <c r="L235" i="20"/>
  <c r="M235" i="20" s="1"/>
  <c r="L236" i="20"/>
  <c r="M236" i="20" s="1"/>
  <c r="L237" i="20"/>
  <c r="M237" i="20" s="1"/>
  <c r="L238" i="20"/>
  <c r="M238" i="20" s="1"/>
  <c r="L239" i="20"/>
  <c r="M239" i="20" s="1"/>
  <c r="L240" i="20"/>
  <c r="M240" i="20" s="1"/>
  <c r="L241" i="20"/>
  <c r="M241" i="20" s="1"/>
  <c r="L242" i="20"/>
  <c r="M242" i="20" s="1"/>
  <c r="L243" i="20"/>
  <c r="M243" i="20" s="1"/>
  <c r="L244" i="20"/>
  <c r="M244" i="20" s="1"/>
  <c r="L245" i="20"/>
  <c r="M245" i="20" s="1"/>
  <c r="L246" i="20"/>
  <c r="M246" i="20" s="1"/>
  <c r="L247" i="20"/>
  <c r="M247" i="20" s="1"/>
  <c r="L248" i="20"/>
  <c r="M248" i="20" s="1"/>
  <c r="L249" i="20"/>
  <c r="M249" i="20" s="1"/>
  <c r="L250" i="20"/>
  <c r="M250" i="20" s="1"/>
  <c r="L251" i="20"/>
  <c r="M251" i="20" s="1"/>
  <c r="L252" i="20"/>
  <c r="M252" i="20" s="1"/>
  <c r="L253" i="20"/>
  <c r="M253" i="20" s="1"/>
  <c r="L254" i="20"/>
  <c r="M254" i="20" s="1"/>
  <c r="L255" i="20"/>
  <c r="M255" i="20" s="1"/>
  <c r="L256" i="20"/>
  <c r="M256" i="20" s="1"/>
  <c r="L257" i="20"/>
  <c r="M257" i="20" s="1"/>
  <c r="L258" i="20"/>
  <c r="M258" i="20" s="1"/>
  <c r="L259" i="20"/>
  <c r="M259" i="20" s="1"/>
  <c r="L260" i="20"/>
  <c r="M260" i="20" s="1"/>
  <c r="L261" i="20"/>
  <c r="M261" i="20" s="1"/>
  <c r="L262" i="20"/>
  <c r="M262" i="20" s="1"/>
  <c r="L263" i="20"/>
  <c r="M263" i="20" s="1"/>
  <c r="L264" i="20"/>
  <c r="M264" i="20" s="1"/>
  <c r="L265" i="20"/>
  <c r="M265" i="20" s="1"/>
  <c r="L266" i="20"/>
  <c r="M266" i="20" s="1"/>
  <c r="L267" i="20"/>
  <c r="M267" i="20" s="1"/>
  <c r="L268" i="20"/>
  <c r="M268" i="20" s="1"/>
  <c r="L269" i="20"/>
  <c r="M269" i="20" s="1"/>
  <c r="L270" i="20"/>
  <c r="M270" i="20" s="1"/>
  <c r="L271" i="20"/>
  <c r="M271" i="20" s="1"/>
  <c r="L272" i="20"/>
  <c r="M272" i="20" s="1"/>
  <c r="L273" i="20"/>
  <c r="M273" i="20" s="1"/>
  <c r="L274" i="20"/>
  <c r="M274" i="20" s="1"/>
  <c r="L275" i="20"/>
  <c r="M275" i="20" s="1"/>
  <c r="L276" i="20"/>
  <c r="M276" i="20" s="1"/>
  <c r="L277" i="20"/>
  <c r="M277" i="20" s="1"/>
  <c r="L278" i="20"/>
  <c r="M278" i="20" s="1"/>
  <c r="L279" i="20"/>
  <c r="M279" i="20" s="1"/>
  <c r="L280" i="20"/>
  <c r="M280" i="20" s="1"/>
  <c r="L281" i="20"/>
  <c r="M281" i="20" s="1"/>
  <c r="L282" i="20"/>
  <c r="M282" i="20" s="1"/>
  <c r="L283" i="20"/>
  <c r="M283" i="20" s="1"/>
  <c r="L284" i="20"/>
  <c r="M284" i="20" s="1"/>
  <c r="L285" i="20"/>
  <c r="M285" i="20" s="1"/>
  <c r="L286" i="20"/>
  <c r="M286" i="20" s="1"/>
  <c r="L287" i="20"/>
  <c r="M287" i="20" s="1"/>
  <c r="L288" i="20"/>
  <c r="M288" i="20" s="1"/>
  <c r="L289" i="20"/>
  <c r="M289" i="20" s="1"/>
  <c r="L290" i="20"/>
  <c r="M290" i="20" s="1"/>
  <c r="L291" i="20"/>
  <c r="M291" i="20" s="1"/>
  <c r="L292" i="20"/>
  <c r="M292" i="20" s="1"/>
  <c r="L293" i="20"/>
  <c r="M293" i="20" s="1"/>
  <c r="L294" i="20"/>
  <c r="M294" i="20" s="1"/>
  <c r="L295" i="20"/>
  <c r="M295" i="20" s="1"/>
  <c r="L296" i="20"/>
  <c r="M296" i="20" s="1"/>
  <c r="L297" i="20"/>
  <c r="M297" i="20" s="1"/>
  <c r="L298" i="20"/>
  <c r="M298" i="20" s="1"/>
  <c r="L299" i="20"/>
  <c r="M299" i="20" s="1"/>
  <c r="L300" i="20"/>
  <c r="M300" i="20" s="1"/>
  <c r="L301" i="20"/>
  <c r="M301" i="20" s="1"/>
  <c r="L302" i="20"/>
  <c r="M302" i="20" s="1"/>
  <c r="L303" i="20"/>
  <c r="M303" i="20" s="1"/>
  <c r="L304" i="20"/>
  <c r="M304" i="20" s="1"/>
  <c r="L305" i="20"/>
  <c r="M305" i="20" s="1"/>
  <c r="L306" i="20"/>
  <c r="M306" i="20" s="1"/>
  <c r="L307" i="20"/>
  <c r="M307" i="20" s="1"/>
  <c r="L308" i="20"/>
  <c r="M308" i="20" s="1"/>
  <c r="L309" i="20"/>
  <c r="M309" i="20" s="1"/>
  <c r="L310" i="20"/>
  <c r="M310" i="20" s="1"/>
  <c r="L311" i="20"/>
  <c r="M311" i="20" s="1"/>
  <c r="L312" i="20"/>
  <c r="M312" i="20" s="1"/>
  <c r="L313" i="20"/>
  <c r="M313" i="20" s="1"/>
  <c r="L314" i="20"/>
  <c r="M314" i="20" s="1"/>
  <c r="L315" i="20"/>
  <c r="M315" i="20" s="1"/>
  <c r="L316" i="20"/>
  <c r="M316" i="20" s="1"/>
  <c r="L317" i="20"/>
  <c r="M317" i="20" s="1"/>
  <c r="L318" i="20"/>
  <c r="M318" i="20" s="1"/>
  <c r="L319" i="20"/>
  <c r="M319" i="20" s="1"/>
  <c r="L320" i="20"/>
  <c r="M320" i="20" s="1"/>
  <c r="L321" i="20"/>
  <c r="M321" i="20" s="1"/>
  <c r="L322" i="20"/>
  <c r="M322" i="20" s="1"/>
  <c r="L323" i="20"/>
  <c r="M323" i="20" s="1"/>
  <c r="L324" i="20"/>
  <c r="M324" i="20" s="1"/>
  <c r="L325" i="20"/>
  <c r="M325" i="20" s="1"/>
  <c r="L326" i="20"/>
  <c r="M326" i="20" s="1"/>
  <c r="L327" i="20"/>
  <c r="M327" i="20" s="1"/>
  <c r="L328" i="20"/>
  <c r="M328" i="20" s="1"/>
  <c r="L329" i="20"/>
  <c r="M329" i="20" s="1"/>
  <c r="L330" i="20"/>
  <c r="M330" i="20" s="1"/>
  <c r="L331" i="20"/>
  <c r="M331" i="20" s="1"/>
  <c r="L332" i="20"/>
  <c r="M332" i="20" s="1"/>
  <c r="L333" i="20"/>
  <c r="M333" i="20" s="1"/>
  <c r="L334" i="20"/>
  <c r="M334" i="20" s="1"/>
  <c r="L335" i="20"/>
  <c r="M335" i="20" s="1"/>
  <c r="L336" i="20"/>
  <c r="M336" i="20" s="1"/>
  <c r="L337" i="20"/>
  <c r="M337" i="20" s="1"/>
  <c r="L338" i="20"/>
  <c r="M338" i="20" s="1"/>
  <c r="L339" i="20"/>
  <c r="M339" i="20" s="1"/>
  <c r="L340" i="20"/>
  <c r="M340" i="20" s="1"/>
  <c r="L341" i="20"/>
  <c r="M341" i="20" s="1"/>
  <c r="L342" i="20"/>
  <c r="M342" i="20" s="1"/>
  <c r="L343" i="20"/>
  <c r="M343" i="20" s="1"/>
  <c r="L344" i="20"/>
  <c r="M344" i="20" s="1"/>
  <c r="L345" i="20"/>
  <c r="M345" i="20" s="1"/>
  <c r="L346" i="20"/>
  <c r="M346" i="20" s="1"/>
  <c r="L347" i="20"/>
  <c r="M347" i="20" s="1"/>
  <c r="L348" i="20"/>
  <c r="M348" i="20" s="1"/>
  <c r="L349" i="20"/>
  <c r="M349" i="20" s="1"/>
  <c r="L350" i="20"/>
  <c r="M350" i="20" s="1"/>
  <c r="L351" i="20"/>
  <c r="M351" i="20" s="1"/>
  <c r="L352" i="20"/>
  <c r="M352" i="20" s="1"/>
  <c r="L353" i="20"/>
  <c r="M353" i="20" s="1"/>
  <c r="L354" i="20"/>
  <c r="M354" i="20" s="1"/>
  <c r="L355" i="20"/>
  <c r="M355" i="20" s="1"/>
  <c r="L356" i="20"/>
  <c r="M356" i="20" s="1"/>
  <c r="L357" i="20"/>
  <c r="M357" i="20" s="1"/>
  <c r="L358" i="20"/>
  <c r="M358" i="20" s="1"/>
  <c r="L359" i="20"/>
  <c r="M359" i="20" s="1"/>
  <c r="L360" i="20"/>
  <c r="M360" i="20" s="1"/>
  <c r="L361" i="20"/>
  <c r="M361" i="20" s="1"/>
  <c r="L362" i="20"/>
  <c r="M362" i="20" s="1"/>
  <c r="L363" i="20"/>
  <c r="M363" i="20" s="1"/>
  <c r="L364" i="20"/>
  <c r="M364" i="20" s="1"/>
  <c r="L365" i="20"/>
  <c r="M365" i="20" s="1"/>
  <c r="L366" i="20"/>
  <c r="M366" i="20" s="1"/>
  <c r="L367" i="20"/>
  <c r="M367" i="20" s="1"/>
  <c r="L368" i="20"/>
  <c r="M368" i="20" s="1"/>
  <c r="L369" i="20"/>
  <c r="M369" i="20" s="1"/>
  <c r="L370" i="20"/>
  <c r="M370" i="20" s="1"/>
  <c r="L371" i="20"/>
  <c r="M371" i="20" s="1"/>
  <c r="L372" i="20"/>
  <c r="M372" i="20" s="1"/>
  <c r="L373" i="20"/>
  <c r="M373" i="20" s="1"/>
  <c r="L374" i="20"/>
  <c r="M374" i="20" s="1"/>
  <c r="L375" i="20"/>
  <c r="M375" i="20" s="1"/>
  <c r="L376" i="20"/>
  <c r="M376" i="20" s="1"/>
  <c r="L377" i="20"/>
  <c r="M377" i="20" s="1"/>
  <c r="L378" i="20"/>
  <c r="M378" i="20" s="1"/>
  <c r="L379" i="20"/>
  <c r="M379" i="20" s="1"/>
  <c r="L380" i="20"/>
  <c r="M380" i="20" s="1"/>
  <c r="L381" i="20"/>
  <c r="M381" i="20" s="1"/>
  <c r="L382" i="20"/>
  <c r="M382" i="20" s="1"/>
  <c r="L383" i="20"/>
  <c r="M383" i="20" s="1"/>
  <c r="L384" i="20"/>
  <c r="M384" i="20" s="1"/>
  <c r="L385" i="20"/>
  <c r="M385" i="20" s="1"/>
  <c r="L386" i="20"/>
  <c r="M386" i="20" s="1"/>
  <c r="L387" i="20"/>
  <c r="M387" i="20" s="1"/>
  <c r="L388" i="20"/>
  <c r="M388" i="20" s="1"/>
  <c r="L389" i="20"/>
  <c r="M389" i="20" s="1"/>
  <c r="L390" i="20"/>
  <c r="M390" i="20" s="1"/>
  <c r="L391" i="20"/>
  <c r="M391" i="20" s="1"/>
  <c r="L392" i="20"/>
  <c r="M392" i="20" s="1"/>
  <c r="L393" i="20"/>
  <c r="M393" i="20" s="1"/>
  <c r="L394" i="20"/>
  <c r="M394" i="20" s="1"/>
  <c r="L395" i="20"/>
  <c r="M395" i="20" s="1"/>
  <c r="L396" i="20"/>
  <c r="M396" i="20" s="1"/>
  <c r="L397" i="20"/>
  <c r="M397" i="20" s="1"/>
  <c r="L398" i="20"/>
  <c r="M398" i="20" s="1"/>
  <c r="L399" i="20"/>
  <c r="M399" i="20" s="1"/>
  <c r="L400" i="20"/>
  <c r="M400" i="20" s="1"/>
  <c r="L401" i="20"/>
  <c r="M401" i="20" s="1"/>
  <c r="L402" i="20"/>
  <c r="M402" i="20" s="1"/>
  <c r="L403" i="20"/>
  <c r="M403" i="20" s="1"/>
  <c r="L404" i="20"/>
  <c r="M404" i="20" s="1"/>
  <c r="L405" i="20"/>
  <c r="M405" i="20" s="1"/>
  <c r="L406" i="20"/>
  <c r="M406" i="20" s="1"/>
  <c r="L407" i="20"/>
  <c r="M407" i="20" s="1"/>
  <c r="L408" i="20"/>
  <c r="M408" i="20" s="1"/>
  <c r="L409" i="20"/>
  <c r="M409" i="20" s="1"/>
  <c r="L410" i="20"/>
  <c r="M410" i="20" s="1"/>
  <c r="L411" i="20"/>
  <c r="M411" i="20" s="1"/>
  <c r="L412" i="20"/>
  <c r="M412" i="20" s="1"/>
  <c r="L413" i="20"/>
  <c r="M413" i="20" s="1"/>
  <c r="L414" i="20"/>
  <c r="M414" i="20" s="1"/>
  <c r="L415" i="20"/>
  <c r="M415" i="20" s="1"/>
  <c r="L416" i="20"/>
  <c r="M416" i="20" s="1"/>
  <c r="L417" i="20"/>
  <c r="M417" i="20" s="1"/>
  <c r="L418" i="20"/>
  <c r="M418" i="20" s="1"/>
  <c r="L419" i="20"/>
  <c r="M419" i="20" s="1"/>
  <c r="L420" i="20"/>
  <c r="M420" i="20" s="1"/>
  <c r="L421" i="20"/>
  <c r="M421" i="20" s="1"/>
  <c r="L422" i="20"/>
  <c r="M422" i="20" s="1"/>
  <c r="L423" i="20"/>
  <c r="M423" i="20" s="1"/>
  <c r="L424" i="20"/>
  <c r="M424" i="20" s="1"/>
  <c r="L425" i="20"/>
  <c r="M425" i="20" s="1"/>
  <c r="L426" i="20"/>
  <c r="M426" i="20" s="1"/>
  <c r="L427" i="20"/>
  <c r="M427" i="20" s="1"/>
  <c r="L428" i="20"/>
  <c r="M428" i="20" s="1"/>
  <c r="L429" i="20"/>
  <c r="M429" i="20" s="1"/>
  <c r="L430" i="20"/>
  <c r="M430" i="20" s="1"/>
  <c r="L431" i="20"/>
  <c r="M431" i="20" s="1"/>
  <c r="L432" i="20"/>
  <c r="M432" i="20" s="1"/>
  <c r="L433" i="20"/>
  <c r="M433" i="20" s="1"/>
  <c r="L434" i="20"/>
  <c r="M434" i="20" s="1"/>
  <c r="L435" i="20"/>
  <c r="M435" i="20" s="1"/>
  <c r="L436" i="20"/>
  <c r="M436" i="20" s="1"/>
  <c r="L437" i="20"/>
  <c r="M437" i="20" s="1"/>
  <c r="L438" i="20"/>
  <c r="M438" i="20" s="1"/>
  <c r="L439" i="20"/>
  <c r="M439" i="20" s="1"/>
  <c r="L440" i="20"/>
  <c r="M440" i="20" s="1"/>
  <c r="L441" i="20"/>
  <c r="M441" i="20" s="1"/>
  <c r="L442" i="20"/>
  <c r="M442" i="20" s="1"/>
  <c r="L443" i="20"/>
  <c r="M443" i="20" s="1"/>
  <c r="L444" i="20"/>
  <c r="M444" i="20" s="1"/>
  <c r="L445" i="20"/>
  <c r="M445" i="20" s="1"/>
  <c r="L446" i="20"/>
  <c r="M446" i="20" s="1"/>
  <c r="L447" i="20"/>
  <c r="M447" i="20" s="1"/>
  <c r="L448" i="20"/>
  <c r="M448" i="20" s="1"/>
  <c r="L449" i="20"/>
  <c r="M449" i="20" s="1"/>
  <c r="L450" i="20"/>
  <c r="M450" i="20" s="1"/>
  <c r="L451" i="20"/>
  <c r="M451" i="20" s="1"/>
  <c r="L452" i="20"/>
  <c r="M452" i="20" s="1"/>
  <c r="L453" i="20"/>
  <c r="M453" i="20" s="1"/>
  <c r="L454" i="20"/>
  <c r="M454" i="20" s="1"/>
  <c r="L455" i="20"/>
  <c r="M455" i="20" s="1"/>
  <c r="L456" i="20"/>
  <c r="M456" i="20" s="1"/>
  <c r="L457" i="20"/>
  <c r="M457" i="20" s="1"/>
  <c r="L458" i="20"/>
  <c r="M458" i="20" s="1"/>
  <c r="L459" i="20"/>
  <c r="M459" i="20" s="1"/>
  <c r="L460" i="20"/>
  <c r="M460" i="20" s="1"/>
  <c r="L461" i="20"/>
  <c r="M461" i="20" s="1"/>
  <c r="L462" i="20"/>
  <c r="M462" i="20" s="1"/>
  <c r="L463" i="20"/>
  <c r="M463" i="20" s="1"/>
  <c r="L464" i="20"/>
  <c r="M464" i="20" s="1"/>
  <c r="L465" i="20"/>
  <c r="M465" i="20" s="1"/>
  <c r="L466" i="20"/>
  <c r="M466" i="20" s="1"/>
  <c r="L467" i="20"/>
  <c r="M467" i="20" s="1"/>
  <c r="L468" i="20"/>
  <c r="M468" i="20" s="1"/>
  <c r="L469" i="20"/>
  <c r="M469" i="20" s="1"/>
  <c r="L470" i="20"/>
  <c r="M470" i="20" s="1"/>
  <c r="L471" i="20"/>
  <c r="M471" i="20" s="1"/>
  <c r="L472" i="20"/>
  <c r="M472" i="20" s="1"/>
  <c r="L473" i="20"/>
  <c r="M473" i="20" s="1"/>
  <c r="L474" i="20"/>
  <c r="M474" i="20" s="1"/>
  <c r="L475" i="20"/>
  <c r="M475" i="20" s="1"/>
  <c r="L476" i="20"/>
  <c r="M476" i="20" s="1"/>
  <c r="L477" i="20"/>
  <c r="M477" i="20" s="1"/>
  <c r="L478" i="20"/>
  <c r="M478" i="20" s="1"/>
  <c r="L479" i="20"/>
  <c r="M479" i="20" s="1"/>
  <c r="L480" i="20"/>
  <c r="M480" i="20" s="1"/>
  <c r="L481" i="20"/>
  <c r="M481" i="20" s="1"/>
  <c r="L482" i="20"/>
  <c r="M482" i="20" s="1"/>
  <c r="L483" i="20"/>
  <c r="M483" i="20" s="1"/>
  <c r="L484" i="20"/>
  <c r="M484" i="20" s="1"/>
  <c r="L485" i="20"/>
  <c r="M485" i="20" s="1"/>
  <c r="L486" i="20"/>
  <c r="M486" i="20" s="1"/>
  <c r="L487" i="20"/>
  <c r="M487" i="20" s="1"/>
  <c r="L488" i="20"/>
  <c r="M488" i="20" s="1"/>
  <c r="L489" i="20"/>
  <c r="M489" i="20" s="1"/>
  <c r="L490" i="20"/>
  <c r="M490" i="20" s="1"/>
  <c r="L491" i="20"/>
  <c r="M491" i="20" s="1"/>
  <c r="L492" i="20"/>
  <c r="M492" i="20" s="1"/>
  <c r="L493" i="20"/>
  <c r="M493" i="20" s="1"/>
  <c r="L494" i="20"/>
  <c r="M494" i="20" s="1"/>
  <c r="L495" i="20"/>
  <c r="M495" i="20" s="1"/>
  <c r="L496" i="20"/>
  <c r="M496" i="20" s="1"/>
  <c r="L497" i="20"/>
  <c r="M497" i="20" s="1"/>
  <c r="L498" i="20"/>
  <c r="M498" i="20" s="1"/>
  <c r="L499" i="20"/>
  <c r="M499" i="20" s="1"/>
  <c r="L500" i="20"/>
  <c r="M500" i="20" s="1"/>
  <c r="L501" i="20"/>
  <c r="M501" i="20" s="1"/>
  <c r="L502" i="20"/>
  <c r="M502" i="20" s="1"/>
  <c r="L503" i="20"/>
  <c r="M503" i="20" s="1"/>
  <c r="L504" i="20"/>
  <c r="M504" i="20" s="1"/>
  <c r="L505" i="20"/>
  <c r="M505" i="20" s="1"/>
  <c r="L506" i="20"/>
  <c r="M506" i="20" s="1"/>
  <c r="L507" i="20"/>
  <c r="M507" i="20" s="1"/>
  <c r="L508" i="20"/>
  <c r="M508" i="20" s="1"/>
  <c r="L509" i="20"/>
  <c r="M509" i="20" s="1"/>
  <c r="L510" i="20"/>
  <c r="M510" i="20" s="1"/>
  <c r="L511" i="20"/>
  <c r="M511" i="20" s="1"/>
  <c r="L512" i="20"/>
  <c r="M512" i="20" s="1"/>
  <c r="L513" i="20"/>
  <c r="M513" i="20" s="1"/>
  <c r="L514" i="20"/>
  <c r="M514" i="20" s="1"/>
  <c r="L515" i="20"/>
  <c r="M515" i="20" s="1"/>
  <c r="L516" i="20"/>
  <c r="M516" i="20" s="1"/>
  <c r="L517" i="20"/>
  <c r="M517" i="20" s="1"/>
  <c r="L518" i="20"/>
  <c r="M518" i="20" s="1"/>
  <c r="L519" i="20"/>
  <c r="M519" i="20" s="1"/>
  <c r="L520" i="20"/>
  <c r="M520" i="20" s="1"/>
  <c r="L521" i="20"/>
  <c r="M521" i="20" s="1"/>
  <c r="L522" i="20"/>
  <c r="M522" i="20" s="1"/>
  <c r="L523" i="20"/>
  <c r="M523" i="20" s="1"/>
  <c r="L524" i="20"/>
  <c r="M524" i="20" s="1"/>
  <c r="L525" i="20"/>
  <c r="M525" i="20" s="1"/>
  <c r="L526" i="20"/>
  <c r="M526" i="20" s="1"/>
  <c r="L527" i="20"/>
  <c r="M527" i="20" s="1"/>
  <c r="L528" i="20"/>
  <c r="M528" i="20" s="1"/>
  <c r="L529" i="20"/>
  <c r="M529" i="20" s="1"/>
  <c r="L530" i="20"/>
  <c r="M530" i="20" s="1"/>
  <c r="L531" i="20"/>
  <c r="M531" i="20" s="1"/>
  <c r="L532" i="20"/>
  <c r="M532" i="20" s="1"/>
  <c r="L533" i="20"/>
  <c r="M533" i="20" s="1"/>
  <c r="L534" i="20"/>
  <c r="M534" i="20" s="1"/>
  <c r="L4" i="20"/>
  <c r="M4" i="20" s="1"/>
  <c r="O527" i="20" l="1"/>
  <c r="O503" i="20"/>
  <c r="O495" i="20"/>
  <c r="O487" i="20"/>
  <c r="O526" i="20"/>
  <c r="O502" i="20"/>
  <c r="O494" i="20"/>
  <c r="O486" i="20"/>
  <c r="O478" i="20"/>
  <c r="O470" i="20"/>
  <c r="O462" i="20"/>
  <c r="O454" i="20"/>
  <c r="O446" i="20"/>
  <c r="O398" i="20"/>
  <c r="O390" i="20"/>
  <c r="O382" i="20"/>
  <c r="O374" i="20"/>
  <c r="O366" i="20"/>
  <c r="O358" i="20"/>
  <c r="O350" i="20"/>
  <c r="O342" i="20"/>
  <c r="O334" i="20"/>
  <c r="O326" i="20"/>
  <c r="O525" i="20"/>
  <c r="O501" i="20"/>
  <c r="O493" i="20"/>
  <c r="O485" i="20"/>
  <c r="O477" i="20"/>
  <c r="O469" i="20"/>
  <c r="O461" i="20"/>
  <c r="O453" i="20"/>
  <c r="O445" i="20"/>
  <c r="O405" i="20"/>
  <c r="O397" i="20"/>
  <c r="O389" i="20"/>
  <c r="O381" i="20"/>
  <c r="O373" i="20"/>
  <c r="O365" i="20"/>
  <c r="O357" i="20"/>
  <c r="O349" i="20"/>
  <c r="O341" i="20"/>
  <c r="O333" i="20"/>
  <c r="O325" i="20"/>
  <c r="O269" i="20"/>
  <c r="O261" i="20"/>
  <c r="O253" i="20"/>
  <c r="O245" i="20"/>
  <c r="O237" i="20"/>
  <c r="O229" i="20"/>
  <c r="O221" i="20"/>
  <c r="O213" i="20"/>
  <c r="O205" i="20"/>
  <c r="O197" i="20"/>
  <c r="O524" i="20"/>
  <c r="O500" i="20"/>
  <c r="O492" i="20"/>
  <c r="O484" i="20"/>
  <c r="O476" i="20"/>
  <c r="O468" i="20"/>
  <c r="O460" i="20"/>
  <c r="O452" i="20"/>
  <c r="O444" i="20"/>
  <c r="O404" i="20"/>
  <c r="O396" i="20"/>
  <c r="O388" i="20"/>
  <c r="O380" i="20"/>
  <c r="O372" i="20"/>
  <c r="O364" i="20"/>
  <c r="O356" i="20"/>
  <c r="O348" i="20"/>
  <c r="O340" i="20"/>
  <c r="O332" i="20"/>
  <c r="O324" i="20"/>
  <c r="O531" i="20"/>
  <c r="O523" i="20"/>
  <c r="O499" i="20"/>
  <c r="O491" i="20"/>
  <c r="O483" i="20"/>
  <c r="O475" i="20"/>
  <c r="O467" i="20"/>
  <c r="O459" i="20"/>
  <c r="O451" i="20"/>
  <c r="O443" i="20"/>
  <c r="O403" i="20"/>
  <c r="O395" i="20"/>
  <c r="O387" i="20"/>
  <c r="O379" i="20"/>
  <c r="O371" i="20"/>
  <c r="O363" i="20"/>
  <c r="O355" i="20"/>
  <c r="O347" i="20"/>
  <c r="O339" i="20"/>
  <c r="O331" i="20"/>
  <c r="O323" i="20"/>
  <c r="O275" i="20"/>
  <c r="O267" i="20"/>
  <c r="O259" i="20"/>
  <c r="O251" i="20"/>
  <c r="O243" i="20"/>
  <c r="O235" i="20"/>
  <c r="O227" i="20"/>
  <c r="O219" i="20"/>
  <c r="O211" i="20"/>
  <c r="O203" i="20"/>
  <c r="O195" i="20"/>
  <c r="O187" i="20"/>
  <c r="O179" i="20"/>
  <c r="O92" i="20"/>
  <c r="O41" i="20"/>
  <c r="O21" i="20"/>
  <c r="O530" i="20"/>
  <c r="O498" i="20"/>
  <c r="O490" i="20"/>
  <c r="O482" i="20"/>
  <c r="O474" i="20"/>
  <c r="O466" i="20"/>
  <c r="O458" i="20"/>
  <c r="O450" i="20"/>
  <c r="O402" i="20"/>
  <c r="O394" i="20"/>
  <c r="O386" i="20"/>
  <c r="O378" i="20"/>
  <c r="O370" i="20"/>
  <c r="O362" i="20"/>
  <c r="O354" i="20"/>
  <c r="O346" i="20"/>
  <c r="O338" i="20"/>
  <c r="O330" i="20"/>
  <c r="O322" i="20"/>
  <c r="O274" i="20"/>
  <c r="O529" i="20"/>
  <c r="O497" i="20"/>
  <c r="O489" i="20"/>
  <c r="O481" i="20"/>
  <c r="O473" i="20"/>
  <c r="O465" i="20"/>
  <c r="O457" i="20"/>
  <c r="O449" i="20"/>
  <c r="O401" i="20"/>
  <c r="O393" i="20"/>
  <c r="O385" i="20"/>
  <c r="O377" i="20"/>
  <c r="O369" i="20"/>
  <c r="O361" i="20"/>
  <c r="O353" i="20"/>
  <c r="O345" i="20"/>
  <c r="O337" i="20"/>
  <c r="O329" i="20"/>
  <c r="O321" i="20"/>
  <c r="O528" i="20"/>
  <c r="O496" i="20"/>
  <c r="O488" i="20"/>
  <c r="O480" i="20"/>
  <c r="O472" i="20"/>
  <c r="O464" i="20"/>
  <c r="O456" i="20"/>
  <c r="O448" i="20"/>
  <c r="O400" i="20"/>
  <c r="O392" i="20"/>
  <c r="O384" i="20"/>
  <c r="O376" i="20"/>
  <c r="O368" i="20"/>
  <c r="O360" i="20"/>
  <c r="O352" i="20"/>
  <c r="O344" i="20"/>
  <c r="O336" i="20"/>
  <c r="O328" i="20"/>
  <c r="O320" i="20"/>
  <c r="O272" i="20"/>
  <c r="O264" i="20"/>
  <c r="O479" i="20"/>
  <c r="O471" i="20"/>
  <c r="O463" i="20"/>
  <c r="O455" i="20"/>
  <c r="O447" i="20"/>
  <c r="O399" i="20"/>
  <c r="O391" i="20"/>
  <c r="O383" i="20"/>
  <c r="O375" i="20"/>
  <c r="O367" i="20"/>
  <c r="O359" i="20"/>
  <c r="O351" i="20"/>
  <c r="O343" i="20"/>
  <c r="O335" i="20"/>
  <c r="O327" i="20"/>
  <c r="O189" i="20"/>
  <c r="O181" i="20"/>
  <c r="O105" i="20"/>
  <c r="O86" i="20"/>
  <c r="O30" i="20"/>
  <c r="O268" i="20"/>
  <c r="O260" i="20"/>
  <c r="O252" i="20"/>
  <c r="O244" i="20"/>
  <c r="O236" i="20"/>
  <c r="O228" i="20"/>
  <c r="O220" i="20"/>
  <c r="O212" i="20"/>
  <c r="O204" i="20"/>
  <c r="O196" i="20"/>
  <c r="O188" i="20"/>
  <c r="O180" i="20"/>
  <c r="O103" i="20"/>
  <c r="O85" i="20"/>
  <c r="O22" i="20"/>
  <c r="O266" i="20"/>
  <c r="O258" i="20"/>
  <c r="O250" i="20"/>
  <c r="O242" i="20"/>
  <c r="O234" i="20"/>
  <c r="O226" i="20"/>
  <c r="O218" i="20"/>
  <c r="O210" i="20"/>
  <c r="O202" i="20"/>
  <c r="O194" i="20"/>
  <c r="O186" i="20"/>
  <c r="O178" i="20"/>
  <c r="O91" i="20"/>
  <c r="O38" i="20"/>
  <c r="O25" i="20"/>
  <c r="O273" i="20"/>
  <c r="O265" i="20"/>
  <c r="O257" i="20"/>
  <c r="O249" i="20"/>
  <c r="O241" i="20"/>
  <c r="O233" i="20"/>
  <c r="O225" i="20"/>
  <c r="O217" i="20"/>
  <c r="O209" i="20"/>
  <c r="O201" i="20"/>
  <c r="O193" i="20"/>
  <c r="O185" i="20"/>
  <c r="O177" i="20"/>
  <c r="O90" i="20"/>
  <c r="O37" i="20"/>
  <c r="O256" i="20"/>
  <c r="O248" i="20"/>
  <c r="O240" i="20"/>
  <c r="O232" i="20"/>
  <c r="O224" i="20"/>
  <c r="O216" i="20"/>
  <c r="O208" i="20"/>
  <c r="O200" i="20"/>
  <c r="O192" i="20"/>
  <c r="O184" i="20"/>
  <c r="O108" i="20"/>
  <c r="O89" i="20"/>
  <c r="O36" i="20"/>
  <c r="O271" i="20"/>
  <c r="O263" i="20"/>
  <c r="O255" i="20"/>
  <c r="O247" i="20"/>
  <c r="O239" i="20"/>
  <c r="O231" i="20"/>
  <c r="O223" i="20"/>
  <c r="O215" i="20"/>
  <c r="O207" i="20"/>
  <c r="O199" i="20"/>
  <c r="O191" i="20"/>
  <c r="O183" i="20"/>
  <c r="O107" i="20"/>
  <c r="O88" i="20"/>
  <c r="O32" i="20"/>
  <c r="O270" i="20"/>
  <c r="O262" i="20"/>
  <c r="O254" i="20"/>
  <c r="O246" i="20"/>
  <c r="O238" i="20"/>
  <c r="O230" i="20"/>
  <c r="O222" i="20"/>
  <c r="O214" i="20"/>
  <c r="O206" i="20"/>
  <c r="O198" i="20"/>
  <c r="O190" i="20"/>
  <c r="O182" i="20"/>
  <c r="O106" i="20"/>
  <c r="O87" i="20"/>
  <c r="O31" i="20"/>
  <c r="K34" i="20"/>
  <c r="O34" i="20" s="1"/>
  <c r="K24" i="20"/>
  <c r="O24" i="20" s="1"/>
  <c r="K33" i="20"/>
  <c r="O33" i="20" s="1"/>
  <c r="K23" i="20"/>
  <c r="O23" i="20" s="1"/>
  <c r="K27" i="20"/>
  <c r="O27" i="20" s="1"/>
  <c r="K26" i="20"/>
  <c r="O26" i="20" s="1"/>
  <c r="K35" i="20"/>
  <c r="O35" i="20" s="1"/>
  <c r="B116" i="19"/>
  <c r="B117" i="19"/>
  <c r="B118" i="19"/>
  <c r="B119" i="19"/>
  <c r="B120" i="19"/>
  <c r="B121" i="19"/>
  <c r="B122" i="19"/>
  <c r="B123" i="19"/>
  <c r="B124" i="19"/>
  <c r="B125" i="19"/>
  <c r="B126" i="19"/>
  <c r="B127" i="19"/>
  <c r="B128" i="19"/>
  <c r="B129" i="19"/>
  <c r="B130" i="19"/>
  <c r="B4" i="19"/>
  <c r="B5" i="19"/>
  <c r="B6" i="19"/>
  <c r="B7" i="19"/>
  <c r="B8" i="19"/>
  <c r="B9" i="19"/>
  <c r="B10" i="19"/>
  <c r="B11" i="19"/>
  <c r="B12" i="19"/>
  <c r="B13" i="19"/>
  <c r="B14" i="19"/>
  <c r="B15" i="19"/>
  <c r="B16" i="19"/>
  <c r="B17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B30" i="19"/>
  <c r="B31" i="19"/>
  <c r="B32" i="19"/>
  <c r="B33" i="19"/>
  <c r="B34" i="19"/>
  <c r="B35" i="19"/>
  <c r="B36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49" i="19"/>
  <c r="B50" i="19"/>
  <c r="B51" i="19"/>
  <c r="B52" i="19"/>
  <c r="B53" i="19"/>
  <c r="B54" i="19"/>
  <c r="B55" i="19"/>
  <c r="B56" i="19"/>
  <c r="B57" i="19"/>
  <c r="B58" i="19"/>
  <c r="B59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72" i="19"/>
  <c r="B73" i="19"/>
  <c r="B74" i="19"/>
  <c r="B75" i="19"/>
  <c r="B76" i="19"/>
  <c r="B77" i="19"/>
  <c r="B78" i="19"/>
  <c r="B79" i="19"/>
  <c r="B80" i="19"/>
  <c r="B81" i="19"/>
  <c r="B82" i="19"/>
  <c r="B83" i="19"/>
  <c r="B84" i="19"/>
  <c r="B85" i="19"/>
  <c r="B86" i="19"/>
  <c r="B87" i="19"/>
  <c r="B88" i="19"/>
  <c r="B89" i="19"/>
  <c r="B90" i="19"/>
  <c r="B91" i="19"/>
  <c r="B92" i="19"/>
  <c r="B93" i="19"/>
  <c r="B94" i="19"/>
  <c r="B95" i="19"/>
  <c r="B96" i="19"/>
  <c r="B97" i="19"/>
  <c r="B98" i="19"/>
  <c r="B99" i="19"/>
  <c r="B100" i="19"/>
  <c r="B101" i="19"/>
  <c r="B102" i="19"/>
  <c r="B103" i="19"/>
  <c r="B104" i="19"/>
  <c r="B105" i="19"/>
  <c r="B106" i="19"/>
  <c r="B107" i="19"/>
  <c r="B108" i="19"/>
  <c r="B109" i="19"/>
  <c r="B110" i="19"/>
  <c r="B111" i="19"/>
  <c r="B112" i="19"/>
  <c r="B113" i="19"/>
  <c r="B114" i="19"/>
  <c r="B115" i="19"/>
  <c r="E8" i="18"/>
  <c r="E23" i="18"/>
  <c r="E22" i="18"/>
  <c r="K94" i="20" s="1"/>
  <c r="O94" i="20" s="1"/>
  <c r="E21" i="18"/>
  <c r="E20" i="18"/>
  <c r="E18" i="18"/>
  <c r="E17" i="18"/>
  <c r="E16" i="18"/>
  <c r="K172" i="20" s="1"/>
  <c r="O172" i="20" s="1"/>
  <c r="E14" i="18"/>
  <c r="E13" i="18"/>
  <c r="E12" i="18"/>
  <c r="E11" i="18"/>
  <c r="E10" i="18"/>
  <c r="K109" i="20" s="1"/>
  <c r="O109" i="20" s="1"/>
  <c r="E4" i="18"/>
  <c r="O22" i="17"/>
  <c r="O21" i="17"/>
  <c r="O20" i="17"/>
  <c r="O19" i="17"/>
  <c r="O18" i="17"/>
  <c r="N18" i="17"/>
  <c r="O15" i="17"/>
  <c r="O14" i="17"/>
  <c r="O13" i="17"/>
  <c r="O12" i="17"/>
  <c r="N11" i="17"/>
  <c r="O11" i="17"/>
  <c r="O8" i="17"/>
  <c r="O7" i="17"/>
  <c r="O6" i="17"/>
  <c r="O5" i="17"/>
  <c r="O4" i="17"/>
  <c r="K278" i="20" l="1"/>
  <c r="O278" i="20" s="1"/>
  <c r="K286" i="20"/>
  <c r="O286" i="20" s="1"/>
  <c r="K294" i="20"/>
  <c r="O294" i="20" s="1"/>
  <c r="K302" i="20"/>
  <c r="O302" i="20" s="1"/>
  <c r="K310" i="20"/>
  <c r="O310" i="20" s="1"/>
  <c r="K318" i="20"/>
  <c r="O318" i="20" s="1"/>
  <c r="O406" i="20"/>
  <c r="K414" i="20"/>
  <c r="O414" i="20" s="1"/>
  <c r="K422" i="20"/>
  <c r="O422" i="20" s="1"/>
  <c r="K430" i="20"/>
  <c r="O430" i="20" s="1"/>
  <c r="K438" i="20"/>
  <c r="O438" i="20" s="1"/>
  <c r="K510" i="20"/>
  <c r="O510" i="20" s="1"/>
  <c r="K518" i="20"/>
  <c r="O518" i="20" s="1"/>
  <c r="K534" i="20"/>
  <c r="O534" i="20" s="1"/>
  <c r="K507" i="20"/>
  <c r="O507" i="20" s="1"/>
  <c r="K279" i="20"/>
  <c r="O279" i="20" s="1"/>
  <c r="K287" i="20"/>
  <c r="O287" i="20" s="1"/>
  <c r="K295" i="20"/>
  <c r="O295" i="20" s="1"/>
  <c r="K303" i="20"/>
  <c r="O303" i="20" s="1"/>
  <c r="K311" i="20"/>
  <c r="O311" i="20" s="1"/>
  <c r="O319" i="20"/>
  <c r="K407" i="20"/>
  <c r="O407" i="20" s="1"/>
  <c r="K415" i="20"/>
  <c r="O415" i="20" s="1"/>
  <c r="K423" i="20"/>
  <c r="O423" i="20" s="1"/>
  <c r="K431" i="20"/>
  <c r="O431" i="20" s="1"/>
  <c r="K439" i="20"/>
  <c r="O439" i="20" s="1"/>
  <c r="K511" i="20"/>
  <c r="O511" i="20" s="1"/>
  <c r="K519" i="20"/>
  <c r="O519" i="20" s="1"/>
  <c r="K515" i="20"/>
  <c r="O515" i="20" s="1"/>
  <c r="K280" i="20"/>
  <c r="O280" i="20" s="1"/>
  <c r="K288" i="20"/>
  <c r="O288" i="20" s="1"/>
  <c r="K296" i="20"/>
  <c r="O296" i="20" s="1"/>
  <c r="K304" i="20"/>
  <c r="O304" i="20" s="1"/>
  <c r="K312" i="20"/>
  <c r="O312" i="20" s="1"/>
  <c r="K408" i="20"/>
  <c r="O408" i="20" s="1"/>
  <c r="K416" i="20"/>
  <c r="O416" i="20" s="1"/>
  <c r="K424" i="20"/>
  <c r="O424" i="20" s="1"/>
  <c r="K432" i="20"/>
  <c r="O432" i="20" s="1"/>
  <c r="K440" i="20"/>
  <c r="O440" i="20" s="1"/>
  <c r="O504" i="20"/>
  <c r="K512" i="20"/>
  <c r="O512" i="20" s="1"/>
  <c r="K520" i="20"/>
  <c r="O520" i="20" s="1"/>
  <c r="K281" i="20"/>
  <c r="O281" i="20" s="1"/>
  <c r="K289" i="20"/>
  <c r="O289" i="20" s="1"/>
  <c r="K297" i="20"/>
  <c r="O297" i="20" s="1"/>
  <c r="K305" i="20"/>
  <c r="O305" i="20" s="1"/>
  <c r="K313" i="20"/>
  <c r="O313" i="20" s="1"/>
  <c r="K409" i="20"/>
  <c r="O409" i="20" s="1"/>
  <c r="K417" i="20"/>
  <c r="O417" i="20" s="1"/>
  <c r="K425" i="20"/>
  <c r="O425" i="20" s="1"/>
  <c r="K433" i="20"/>
  <c r="O433" i="20" s="1"/>
  <c r="K441" i="20"/>
  <c r="O441" i="20" s="1"/>
  <c r="K505" i="20"/>
  <c r="O505" i="20" s="1"/>
  <c r="K513" i="20"/>
  <c r="O513" i="20" s="1"/>
  <c r="K521" i="20"/>
  <c r="O521" i="20" s="1"/>
  <c r="K282" i="20"/>
  <c r="O282" i="20" s="1"/>
  <c r="K290" i="20"/>
  <c r="O290" i="20" s="1"/>
  <c r="K298" i="20"/>
  <c r="O298" i="20" s="1"/>
  <c r="K306" i="20"/>
  <c r="O306" i="20" s="1"/>
  <c r="K314" i="20"/>
  <c r="O314" i="20" s="1"/>
  <c r="K410" i="20"/>
  <c r="O410" i="20" s="1"/>
  <c r="K418" i="20"/>
  <c r="O418" i="20" s="1"/>
  <c r="K426" i="20"/>
  <c r="O426" i="20" s="1"/>
  <c r="K434" i="20"/>
  <c r="O434" i="20" s="1"/>
  <c r="O442" i="20"/>
  <c r="K506" i="20"/>
  <c r="O506" i="20" s="1"/>
  <c r="K514" i="20"/>
  <c r="O514" i="20" s="1"/>
  <c r="O522" i="20"/>
  <c r="K283" i="20"/>
  <c r="O283" i="20" s="1"/>
  <c r="K291" i="20"/>
  <c r="O291" i="20" s="1"/>
  <c r="K299" i="20"/>
  <c r="O299" i="20" s="1"/>
  <c r="K307" i="20"/>
  <c r="O307" i="20" s="1"/>
  <c r="K315" i="20"/>
  <c r="O315" i="20" s="1"/>
  <c r="K411" i="20"/>
  <c r="O411" i="20" s="1"/>
  <c r="K419" i="20"/>
  <c r="O419" i="20" s="1"/>
  <c r="K427" i="20"/>
  <c r="O427" i="20" s="1"/>
  <c r="K435" i="20"/>
  <c r="O435" i="20" s="1"/>
  <c r="O276" i="20"/>
  <c r="K284" i="20"/>
  <c r="O284" i="20" s="1"/>
  <c r="K292" i="20"/>
  <c r="O292" i="20" s="1"/>
  <c r="K300" i="20"/>
  <c r="O300" i="20" s="1"/>
  <c r="K308" i="20"/>
  <c r="O308" i="20" s="1"/>
  <c r="K316" i="20"/>
  <c r="O316" i="20" s="1"/>
  <c r="K412" i="20"/>
  <c r="O412" i="20" s="1"/>
  <c r="K420" i="20"/>
  <c r="O420" i="20" s="1"/>
  <c r="K428" i="20"/>
  <c r="O428" i="20" s="1"/>
  <c r="K436" i="20"/>
  <c r="O436" i="20" s="1"/>
  <c r="K508" i="20"/>
  <c r="O508" i="20" s="1"/>
  <c r="K516" i="20"/>
  <c r="O516" i="20" s="1"/>
  <c r="O532" i="20"/>
  <c r="K277" i="20"/>
  <c r="O277" i="20" s="1"/>
  <c r="K285" i="20"/>
  <c r="O285" i="20" s="1"/>
  <c r="K293" i="20"/>
  <c r="O293" i="20" s="1"/>
  <c r="K301" i="20"/>
  <c r="O301" i="20" s="1"/>
  <c r="K309" i="20"/>
  <c r="O309" i="20" s="1"/>
  <c r="K317" i="20"/>
  <c r="O317" i="20" s="1"/>
  <c r="K413" i="20"/>
  <c r="O413" i="20" s="1"/>
  <c r="K421" i="20"/>
  <c r="O421" i="20" s="1"/>
  <c r="K429" i="20"/>
  <c r="O429" i="20" s="1"/>
  <c r="K437" i="20"/>
  <c r="O437" i="20" s="1"/>
  <c r="K509" i="20"/>
  <c r="O509" i="20" s="1"/>
  <c r="K517" i="20"/>
  <c r="O517" i="20" s="1"/>
  <c r="K533" i="20"/>
  <c r="O533" i="20" s="1"/>
  <c r="B9" i="16"/>
  <c r="B10" i="16"/>
  <c r="B8" i="16"/>
  <c r="B7" i="16"/>
  <c r="K112" i="20"/>
  <c r="O112" i="20" s="1"/>
  <c r="K113" i="20"/>
  <c r="O113" i="20" s="1"/>
  <c r="K110" i="20"/>
  <c r="O110" i="20" s="1"/>
  <c r="K111" i="20"/>
  <c r="O111" i="20" s="1"/>
  <c r="K171" i="20"/>
  <c r="O171" i="20" s="1"/>
  <c r="K168" i="20"/>
  <c r="O168" i="20" s="1"/>
  <c r="K169" i="20"/>
  <c r="O169" i="20" s="1"/>
  <c r="K170" i="20"/>
  <c r="O170" i="20" s="1"/>
  <c r="K115" i="20"/>
  <c r="O115" i="20" s="1"/>
  <c r="K123" i="20"/>
  <c r="O123" i="20" s="1"/>
  <c r="K116" i="20"/>
  <c r="O116" i="20" s="1"/>
  <c r="K124" i="20"/>
  <c r="O124" i="20" s="1"/>
  <c r="K127" i="20"/>
  <c r="O127" i="20" s="1"/>
  <c r="K117" i="20"/>
  <c r="O117" i="20" s="1"/>
  <c r="K125" i="20"/>
  <c r="O125" i="20" s="1"/>
  <c r="K118" i="20"/>
  <c r="O118" i="20" s="1"/>
  <c r="K126" i="20"/>
  <c r="O126" i="20" s="1"/>
  <c r="K119" i="20"/>
  <c r="O119" i="20" s="1"/>
  <c r="K120" i="20"/>
  <c r="O120" i="20" s="1"/>
  <c r="O128" i="20"/>
  <c r="K121" i="20"/>
  <c r="O121" i="20" s="1"/>
  <c r="K114" i="20"/>
  <c r="O114" i="20" s="1"/>
  <c r="K122" i="20"/>
  <c r="O122" i="20" s="1"/>
  <c r="K173" i="20"/>
  <c r="O173" i="20" s="1"/>
  <c r="K174" i="20"/>
  <c r="O174" i="20" s="1"/>
  <c r="K176" i="20"/>
  <c r="O176" i="20" s="1"/>
  <c r="K175" i="20"/>
  <c r="O175" i="20" s="1"/>
  <c r="K131" i="20"/>
  <c r="O131" i="20" s="1"/>
  <c r="K139" i="20"/>
  <c r="O139" i="20" s="1"/>
  <c r="K147" i="20"/>
  <c r="O147" i="20" s="1"/>
  <c r="K155" i="20"/>
  <c r="O155" i="20" s="1"/>
  <c r="K163" i="20"/>
  <c r="O163" i="20" s="1"/>
  <c r="K132" i="20"/>
  <c r="O132" i="20" s="1"/>
  <c r="K140" i="20"/>
  <c r="O140" i="20" s="1"/>
  <c r="K148" i="20"/>
  <c r="O148" i="20" s="1"/>
  <c r="K156" i="20"/>
  <c r="O156" i="20" s="1"/>
  <c r="K164" i="20"/>
  <c r="O164" i="20" s="1"/>
  <c r="K133" i="20"/>
  <c r="O133" i="20" s="1"/>
  <c r="K141" i="20"/>
  <c r="O141" i="20" s="1"/>
  <c r="K149" i="20"/>
  <c r="O149" i="20" s="1"/>
  <c r="K157" i="20"/>
  <c r="O157" i="20" s="1"/>
  <c r="K165" i="20"/>
  <c r="O165" i="20" s="1"/>
  <c r="K135" i="20"/>
  <c r="O135" i="20" s="1"/>
  <c r="O167" i="20"/>
  <c r="K134" i="20"/>
  <c r="O134" i="20" s="1"/>
  <c r="K142" i="20"/>
  <c r="O142" i="20" s="1"/>
  <c r="K150" i="20"/>
  <c r="O150" i="20" s="1"/>
  <c r="K158" i="20"/>
  <c r="O158" i="20" s="1"/>
  <c r="K166" i="20"/>
  <c r="O166" i="20" s="1"/>
  <c r="K136" i="20"/>
  <c r="O136" i="20" s="1"/>
  <c r="K144" i="20"/>
  <c r="O144" i="20" s="1"/>
  <c r="K152" i="20"/>
  <c r="O152" i="20" s="1"/>
  <c r="K160" i="20"/>
  <c r="O160" i="20" s="1"/>
  <c r="K143" i="20"/>
  <c r="O143" i="20" s="1"/>
  <c r="K129" i="20"/>
  <c r="O129" i="20" s="1"/>
  <c r="K137" i="20"/>
  <c r="O137" i="20" s="1"/>
  <c r="K145" i="20"/>
  <c r="O145" i="20" s="1"/>
  <c r="K153" i="20"/>
  <c r="O153" i="20" s="1"/>
  <c r="K161" i="20"/>
  <c r="O161" i="20" s="1"/>
  <c r="K151" i="20"/>
  <c r="O151" i="20" s="1"/>
  <c r="K130" i="20"/>
  <c r="O130" i="20" s="1"/>
  <c r="K138" i="20"/>
  <c r="O138" i="20" s="1"/>
  <c r="K146" i="20"/>
  <c r="O146" i="20" s="1"/>
  <c r="K154" i="20"/>
  <c r="O154" i="20" s="1"/>
  <c r="K162" i="20"/>
  <c r="O162" i="20" s="1"/>
  <c r="K159" i="20"/>
  <c r="O159" i="20" s="1"/>
  <c r="K95" i="20"/>
  <c r="O95" i="20" s="1"/>
  <c r="K96" i="20"/>
  <c r="O96" i="20" s="1"/>
  <c r="K51" i="20"/>
  <c r="O51" i="20" s="1"/>
  <c r="K99" i="20"/>
  <c r="O99" i="20" s="1"/>
  <c r="K102" i="20"/>
  <c r="O102" i="20" s="1"/>
  <c r="K100" i="20"/>
  <c r="O100" i="20" s="1"/>
  <c r="K93" i="20"/>
  <c r="O93" i="20" s="1"/>
  <c r="K101" i="20"/>
  <c r="O101" i="20" s="1"/>
  <c r="K104" i="20"/>
  <c r="O104" i="20" s="1"/>
  <c r="K97" i="20"/>
  <c r="O97" i="20" s="1"/>
  <c r="K98" i="20"/>
  <c r="O98" i="20" s="1"/>
  <c r="K50" i="20"/>
  <c r="O50" i="20" s="1"/>
  <c r="K47" i="20"/>
  <c r="O47" i="20" s="1"/>
  <c r="K48" i="20"/>
  <c r="O48" i="20" s="1"/>
  <c r="K49" i="20"/>
  <c r="O49" i="20" s="1"/>
  <c r="K43" i="20"/>
  <c r="O43" i="20" s="1"/>
  <c r="K63" i="20"/>
  <c r="O63" i="20" s="1"/>
  <c r="K60" i="20"/>
  <c r="O60" i="20" s="1"/>
  <c r="K68" i="20"/>
  <c r="O68" i="20" s="1"/>
  <c r="K76" i="20"/>
  <c r="O76" i="20" s="1"/>
  <c r="K84" i="20"/>
  <c r="O84" i="20" s="1"/>
  <c r="K61" i="20"/>
  <c r="O61" i="20" s="1"/>
  <c r="K69" i="20"/>
  <c r="O69" i="20" s="1"/>
  <c r="K77" i="20"/>
  <c r="O77" i="20" s="1"/>
  <c r="K70" i="20"/>
  <c r="O70" i="20" s="1"/>
  <c r="K78" i="20"/>
  <c r="O78" i="20" s="1"/>
  <c r="K83" i="20"/>
  <c r="O83" i="20" s="1"/>
  <c r="K71" i="20"/>
  <c r="O71" i="20" s="1"/>
  <c r="K72" i="20"/>
  <c r="O72" i="20" s="1"/>
  <c r="K73" i="20"/>
  <c r="O73" i="20" s="1"/>
  <c r="K74" i="20"/>
  <c r="O74" i="20" s="1"/>
  <c r="K75" i="20"/>
  <c r="O75" i="20" s="1"/>
  <c r="K52" i="20"/>
  <c r="O52" i="20" s="1"/>
  <c r="K59" i="20"/>
  <c r="O59" i="20" s="1"/>
  <c r="K53" i="20"/>
  <c r="O53" i="20" s="1"/>
  <c r="K56" i="20"/>
  <c r="O56" i="20" s="1"/>
  <c r="K57" i="20"/>
  <c r="O57" i="20" s="1"/>
  <c r="K66" i="20"/>
  <c r="O66" i="20" s="1"/>
  <c r="K67" i="20"/>
  <c r="O67" i="20" s="1"/>
  <c r="K54" i="20"/>
  <c r="O54" i="20" s="1"/>
  <c r="K55" i="20"/>
  <c r="O55" i="20" s="1"/>
  <c r="K64" i="20"/>
  <c r="O64" i="20" s="1"/>
  <c r="K65" i="20"/>
  <c r="O65" i="20" s="1"/>
  <c r="K19" i="20"/>
  <c r="O19" i="20" s="1"/>
  <c r="K62" i="20"/>
  <c r="O62" i="20" s="1"/>
  <c r="K58" i="20"/>
  <c r="O58" i="20" s="1"/>
  <c r="K82" i="20"/>
  <c r="O82" i="20" s="1"/>
  <c r="K79" i="20"/>
  <c r="O79" i="20" s="1"/>
  <c r="K80" i="20"/>
  <c r="O80" i="20" s="1"/>
  <c r="K81" i="20"/>
  <c r="O81" i="20" s="1"/>
  <c r="K42" i="20"/>
  <c r="O42" i="20" s="1"/>
  <c r="K44" i="20"/>
  <c r="O44" i="20" s="1"/>
  <c r="K9" i="20"/>
  <c r="O9" i="20" s="1"/>
  <c r="K45" i="20"/>
  <c r="O45" i="20" s="1"/>
  <c r="K46" i="20"/>
  <c r="O46" i="20" s="1"/>
  <c r="K39" i="20"/>
  <c r="O39" i="20" s="1"/>
  <c r="K40" i="20"/>
  <c r="O40" i="20" s="1"/>
  <c r="K28" i="20"/>
  <c r="O28" i="20" s="1"/>
  <c r="K29" i="20"/>
  <c r="O29" i="20" s="1"/>
  <c r="K15" i="20"/>
  <c r="O15" i="20" s="1"/>
  <c r="K17" i="20"/>
  <c r="O17" i="20" s="1"/>
  <c r="K16" i="20"/>
  <c r="O16" i="20" s="1"/>
  <c r="K18" i="20"/>
  <c r="O18" i="20" s="1"/>
  <c r="K20" i="20"/>
  <c r="O20" i="20" s="1"/>
  <c r="K13" i="20"/>
  <c r="O13" i="20" s="1"/>
  <c r="K14" i="20"/>
  <c r="O14" i="20" s="1"/>
  <c r="K5" i="20"/>
  <c r="O5" i="20" s="1"/>
  <c r="K4" i="20"/>
  <c r="O4" i="20" s="1"/>
  <c r="K6" i="20"/>
  <c r="O6" i="20" s="1"/>
  <c r="K7" i="20"/>
  <c r="O7" i="20" s="1"/>
  <c r="K8" i="20"/>
  <c r="O8" i="20" s="1"/>
  <c r="K12" i="20"/>
  <c r="O12" i="20" s="1"/>
  <c r="K10" i="20"/>
  <c r="O10" i="20" s="1"/>
  <c r="K11" i="20"/>
  <c r="O11" i="20" s="1"/>
  <c r="N4" i="17"/>
  <c r="B6" i="16" s="1"/>
  <c r="B3" i="16" s="1"/>
  <c r="O535" i="20" l="1"/>
  <c r="H163" i="13"/>
  <c r="H155" i="11"/>
  <c r="H126" i="10" l="1"/>
  <c r="H83" i="9" l="1"/>
  <c r="H15" i="8"/>
  <c r="B7" i="12" l="1"/>
  <c r="H6" i="12" l="1"/>
  <c r="H5" i="12"/>
  <c r="H4" i="12"/>
  <c r="H7" i="15" l="1"/>
  <c r="C7" i="12" l="1"/>
  <c r="D7" i="12"/>
  <c r="E7" i="12"/>
  <c r="F7" i="12"/>
  <c r="G7" i="12"/>
  <c r="H7" i="12" l="1"/>
</calcChain>
</file>

<file path=xl/sharedStrings.xml><?xml version="1.0" encoding="utf-8"?>
<sst xmlns="http://schemas.openxmlformats.org/spreadsheetml/2006/main" count="7927" uniqueCount="1100">
  <si>
    <t>No.</t>
    <phoneticPr fontId="3"/>
  </si>
  <si>
    <t>階</t>
    <rPh sb="0" eb="1">
      <t>カイ</t>
    </rPh>
    <phoneticPr fontId="3"/>
  </si>
  <si>
    <t>照明種類</t>
    <rPh sb="0" eb="4">
      <t>ショウメイシュルイ</t>
    </rPh>
    <phoneticPr fontId="3"/>
  </si>
  <si>
    <t>灯数</t>
    <rPh sb="0" eb="2">
      <t>トウスウ</t>
    </rPh>
    <phoneticPr fontId="3"/>
  </si>
  <si>
    <t>台数</t>
    <rPh sb="0" eb="2">
      <t>ダイスウ</t>
    </rPh>
    <phoneticPr fontId="3"/>
  </si>
  <si>
    <t>消費電力(W/台)</t>
    <rPh sb="0" eb="4">
      <t>ショウヒデンリョク</t>
    </rPh>
    <rPh sb="7" eb="8">
      <t>ダイ</t>
    </rPh>
    <phoneticPr fontId="3"/>
  </si>
  <si>
    <t>仕様</t>
    <rPh sb="0" eb="2">
      <t>シヨウ</t>
    </rPh>
    <phoneticPr fontId="3"/>
  </si>
  <si>
    <t>更新/非更新</t>
    <rPh sb="0" eb="2">
      <t>コウシン</t>
    </rPh>
    <rPh sb="3" eb="6">
      <t>ヒコウシン</t>
    </rPh>
    <phoneticPr fontId="3"/>
  </si>
  <si>
    <t>年間点灯時間</t>
    <rPh sb="0" eb="6">
      <t>ネンカンテントウジカン</t>
    </rPh>
    <phoneticPr fontId="3"/>
  </si>
  <si>
    <t>更新</t>
    <rPh sb="0" eb="2">
      <t>コウシン</t>
    </rPh>
    <phoneticPr fontId="3"/>
  </si>
  <si>
    <t>備考</t>
    <rPh sb="0" eb="2">
      <t>ビコウ</t>
    </rPh>
    <phoneticPr fontId="3"/>
  </si>
  <si>
    <t>部屋名</t>
    <rPh sb="0" eb="3">
      <t>ヘヤメイ</t>
    </rPh>
    <phoneticPr fontId="3"/>
  </si>
  <si>
    <t>図面記号</t>
    <rPh sb="0" eb="2">
      <t>ズメン</t>
    </rPh>
    <rPh sb="2" eb="4">
      <t>キゴウ</t>
    </rPh>
    <phoneticPr fontId="3"/>
  </si>
  <si>
    <t>FHF32W</t>
    <phoneticPr fontId="3"/>
  </si>
  <si>
    <t>非常照明</t>
    <rPh sb="0" eb="4">
      <t>ヒジョウショウメイ</t>
    </rPh>
    <phoneticPr fontId="3"/>
  </si>
  <si>
    <t>誘導灯</t>
    <rPh sb="0" eb="3">
      <t>ユウドウトウ</t>
    </rPh>
    <phoneticPr fontId="3"/>
  </si>
  <si>
    <t>4F</t>
  </si>
  <si>
    <t>V321</t>
  </si>
  <si>
    <t>3F</t>
  </si>
  <si>
    <t>2F</t>
  </si>
  <si>
    <t>台数集計</t>
    <rPh sb="0" eb="4">
      <t>ダイスウシュウケイ</t>
    </rPh>
    <phoneticPr fontId="3"/>
  </si>
  <si>
    <t>1F</t>
  </si>
  <si>
    <t>1F</t>
    <phoneticPr fontId="3"/>
  </si>
  <si>
    <t>2F</t>
    <phoneticPr fontId="3"/>
  </si>
  <si>
    <t>照明</t>
    <rPh sb="0" eb="2">
      <t>ショウメイ</t>
    </rPh>
    <phoneticPr fontId="3"/>
  </si>
  <si>
    <t>計</t>
    <rPh sb="0" eb="1">
      <t>ケイ</t>
    </rPh>
    <phoneticPr fontId="3"/>
  </si>
  <si>
    <t>風除室</t>
  </si>
  <si>
    <t>湯沸室</t>
  </si>
  <si>
    <t>FHF32W</t>
    <phoneticPr fontId="7"/>
  </si>
  <si>
    <t>非更新</t>
    <rPh sb="0" eb="3">
      <t>ヒコウシン</t>
    </rPh>
    <phoneticPr fontId="3"/>
  </si>
  <si>
    <t>IL40W</t>
    <phoneticPr fontId="7"/>
  </si>
  <si>
    <t>FL20W</t>
    <phoneticPr fontId="7"/>
  </si>
  <si>
    <t>外構</t>
    <rPh sb="0" eb="2">
      <t>ガイコウ</t>
    </rPh>
    <phoneticPr fontId="3"/>
  </si>
  <si>
    <t>屋外</t>
    <rPh sb="0" eb="2">
      <t>オクガイ</t>
    </rPh>
    <phoneticPr fontId="3"/>
  </si>
  <si>
    <t>MF250W</t>
    <phoneticPr fontId="3"/>
  </si>
  <si>
    <t>EFD12EN</t>
    <phoneticPr fontId="3"/>
  </si>
  <si>
    <t>HF100W</t>
    <phoneticPr fontId="3"/>
  </si>
  <si>
    <t>ガーデンライト</t>
  </si>
  <si>
    <t>投光器</t>
  </si>
  <si>
    <t>PL250MS</t>
  </si>
  <si>
    <t>GL13MR</t>
  </si>
  <si>
    <t>LU100MR</t>
  </si>
  <si>
    <t>CF321MS</t>
  </si>
  <si>
    <t>キャットウォーク</t>
  </si>
  <si>
    <t>ＥＶ機械室</t>
  </si>
  <si>
    <t>設備機械室</t>
  </si>
  <si>
    <t>屋根　設備機器スペース</t>
  </si>
  <si>
    <t>メンテナンスリフト用スペース</t>
  </si>
  <si>
    <t>DS</t>
    <phoneticPr fontId="7"/>
  </si>
  <si>
    <t>倉庫</t>
    <rPh sb="0" eb="2">
      <t>ソウコ</t>
    </rPh>
    <phoneticPr fontId="7"/>
  </si>
  <si>
    <t>通路</t>
  </si>
  <si>
    <t>吹き抜け</t>
  </si>
  <si>
    <t>階段室（１）</t>
  </si>
  <si>
    <t>PH</t>
  </si>
  <si>
    <t>CF321</t>
  </si>
  <si>
    <t>H322P</t>
  </si>
  <si>
    <t>H321P</t>
  </si>
  <si>
    <t>BF321MS</t>
  </si>
  <si>
    <t>HK321</t>
  </si>
  <si>
    <t>He40</t>
  </si>
  <si>
    <t>BI85</t>
  </si>
  <si>
    <t>ZF321</t>
  </si>
  <si>
    <t>ブラケット</t>
  </si>
  <si>
    <t>反射笠</t>
    <phoneticPr fontId="7"/>
  </si>
  <si>
    <t>片反射笠</t>
  </si>
  <si>
    <t>片反射</t>
    <rPh sb="0" eb="3">
      <t>カタハンシャ</t>
    </rPh>
    <phoneticPr fontId="7"/>
  </si>
  <si>
    <t>スポットライト</t>
  </si>
  <si>
    <t>PIL40W</t>
  </si>
  <si>
    <t>JD110V85WN</t>
  </si>
  <si>
    <t>総合保健センター</t>
    <rPh sb="0" eb="4">
      <t>ソウゴウホケン</t>
    </rPh>
    <phoneticPr fontId="3"/>
  </si>
  <si>
    <t>LU150MR</t>
  </si>
  <si>
    <t>U322</t>
  </si>
  <si>
    <t>DI(a)e40</t>
  </si>
  <si>
    <t>DF(a)27</t>
  </si>
  <si>
    <t>T321</t>
  </si>
  <si>
    <t>XHM(b)20B</t>
  </si>
  <si>
    <t>H321</t>
  </si>
  <si>
    <t>U321H</t>
  </si>
  <si>
    <t>HK201</t>
  </si>
  <si>
    <t>UL326</t>
  </si>
  <si>
    <t>XHS10C</t>
  </si>
  <si>
    <t>YHS(a)10C</t>
  </si>
  <si>
    <t>U322L</t>
  </si>
  <si>
    <t>N201</t>
  </si>
  <si>
    <t>UL322</t>
  </si>
  <si>
    <t>DI(a)75</t>
  </si>
  <si>
    <t>M201</t>
  </si>
  <si>
    <t>HK321MS</t>
  </si>
  <si>
    <t>H322</t>
  </si>
  <si>
    <t>H322e40</t>
  </si>
  <si>
    <t>UL321(SG)</t>
  </si>
  <si>
    <t>CP72</t>
  </si>
  <si>
    <t>DF(b)27</t>
  </si>
  <si>
    <t>BF18MR</t>
  </si>
  <si>
    <t>U321</t>
  </si>
  <si>
    <t>XHM(a)20B</t>
  </si>
  <si>
    <t>SI100</t>
  </si>
  <si>
    <t>DF(a)27MR</t>
  </si>
  <si>
    <t>FL91</t>
  </si>
  <si>
    <t>U322D(b)</t>
  </si>
  <si>
    <t>UL552</t>
  </si>
  <si>
    <t>V201MS</t>
  </si>
  <si>
    <t>U322H</t>
  </si>
  <si>
    <t>D1(b)e40</t>
  </si>
  <si>
    <t>屋外コーナー</t>
  </si>
  <si>
    <t>ボランティアルーム</t>
  </si>
  <si>
    <t>ロビー（１）</t>
  </si>
  <si>
    <t>ＥＶホール</t>
  </si>
  <si>
    <t>消火ポンプ室</t>
  </si>
  <si>
    <t>倉庫（１）</t>
  </si>
  <si>
    <t>前室</t>
  </si>
  <si>
    <t>倉庫（７）</t>
  </si>
  <si>
    <t>ＥＰＳ</t>
  </si>
  <si>
    <t>診療室</t>
  </si>
  <si>
    <t>医局</t>
  </si>
  <si>
    <t>技工消毒コーナー</t>
  </si>
  <si>
    <t>相談室</t>
  </si>
  <si>
    <t>第１診療室</t>
  </si>
  <si>
    <t>第１診療室前ＷＣ他</t>
  </si>
  <si>
    <t>Ｘ線室</t>
  </si>
  <si>
    <t>口腔健康ヘルス室</t>
  </si>
  <si>
    <t>受付</t>
  </si>
  <si>
    <t>更衣室　口腔機能訓練室</t>
  </si>
  <si>
    <t>空調熱源・監視ポンプ室</t>
  </si>
  <si>
    <t>受水槽室　空調機置場</t>
  </si>
  <si>
    <t>車庫（１）</t>
  </si>
  <si>
    <t>電気室</t>
  </si>
  <si>
    <t>倉庫（６）</t>
  </si>
  <si>
    <t>ＭＤＦ室</t>
  </si>
  <si>
    <t>健康相談室（１）</t>
  </si>
  <si>
    <t>健康相談室（２）</t>
  </si>
  <si>
    <t>監視室兼宿日直室</t>
  </si>
  <si>
    <t>外壁</t>
  </si>
  <si>
    <t>女子便所</t>
  </si>
  <si>
    <t>多目的便所</t>
  </si>
  <si>
    <t>男子便所　ＰＳ</t>
  </si>
  <si>
    <t>喫茶コーナー</t>
  </si>
  <si>
    <t>保健センター事務室</t>
  </si>
  <si>
    <t>健康ギャラリー　廊下（３）</t>
  </si>
  <si>
    <t>ロビー（２）</t>
  </si>
  <si>
    <t>風除室前庇</t>
  </si>
  <si>
    <t>階段室（２）</t>
  </si>
  <si>
    <t>男子更衣室</t>
  </si>
  <si>
    <t>女子更衣室</t>
  </si>
  <si>
    <t>作業訓練室</t>
  </si>
  <si>
    <t>作業訓練室用機材庫</t>
  </si>
  <si>
    <t>機能訓練室</t>
  </si>
  <si>
    <t>機能訓練室用機材庫</t>
  </si>
  <si>
    <t>ＰＳ</t>
  </si>
  <si>
    <t>案内コーナー</t>
  </si>
  <si>
    <t>給湯室</t>
  </si>
  <si>
    <t>倉庫（３）</t>
    <phoneticPr fontId="7"/>
  </si>
  <si>
    <t>倉庫（４）</t>
    <phoneticPr fontId="7"/>
  </si>
  <si>
    <t>車庫（２）</t>
  </si>
  <si>
    <t>廃液処理室</t>
  </si>
  <si>
    <t>ペット相談室</t>
  </si>
  <si>
    <t>動物一時保護室</t>
  </si>
  <si>
    <t>廊下（２）</t>
  </si>
  <si>
    <t>清掃員控室（兼洗濯室）</t>
  </si>
  <si>
    <t>喫煙コーナー</t>
  </si>
  <si>
    <t>埋込　下面開放　W220</t>
    <phoneticPr fontId="7"/>
  </si>
  <si>
    <t>非常灯　電源別置　φ100</t>
    <phoneticPr fontId="7"/>
  </si>
  <si>
    <t>誘導灯</t>
  </si>
  <si>
    <t>間接トラフ</t>
  </si>
  <si>
    <t>反射笠</t>
  </si>
  <si>
    <t>埋込　下面開放　W150</t>
    <phoneticPr fontId="7"/>
  </si>
  <si>
    <t>スクエア 埋込 ルーバー　□1250</t>
    <phoneticPr fontId="7"/>
  </si>
  <si>
    <t>C級　避難口誘導灯　天付　片面　左向</t>
    <rPh sb="1" eb="2">
      <t>キュウ</t>
    </rPh>
    <rPh sb="3" eb="9">
      <t>ヒナングチユウドウトウ</t>
    </rPh>
    <rPh sb="10" eb="12">
      <t>テンツ</t>
    </rPh>
    <rPh sb="13" eb="15">
      <t>カタメン</t>
    </rPh>
    <rPh sb="16" eb="18">
      <t>ヒダリム</t>
    </rPh>
    <phoneticPr fontId="7"/>
  </si>
  <si>
    <t>C級　通路誘導灯　両面　天付　左右矢印</t>
    <rPh sb="1" eb="2">
      <t>キュウ</t>
    </rPh>
    <rPh sb="3" eb="8">
      <t>ツウロユウドウトウ</t>
    </rPh>
    <rPh sb="12" eb="14">
      <t>テンツ</t>
    </rPh>
    <rPh sb="15" eb="17">
      <t>サユウ</t>
    </rPh>
    <rPh sb="17" eb="19">
      <t>ヤジルシ</t>
    </rPh>
    <phoneticPr fontId="7"/>
  </si>
  <si>
    <t>流し元</t>
  </si>
  <si>
    <t>ブラケット　天付</t>
    <rPh sb="6" eb="8">
      <t>テンツ</t>
    </rPh>
    <phoneticPr fontId="7"/>
  </si>
  <si>
    <t>反射笠　ＳＵＳ</t>
  </si>
  <si>
    <t>埋込　下面開放　W300</t>
    <phoneticPr fontId="7"/>
  </si>
  <si>
    <t>和風ペンダント</t>
    <rPh sb="0" eb="2">
      <t>ワフウ</t>
    </rPh>
    <phoneticPr fontId="7"/>
  </si>
  <si>
    <t>和風ﾀﾞｳﾝﾗｲﾄ</t>
    <rPh sb="0" eb="2">
      <t>ワフウ</t>
    </rPh>
    <phoneticPr fontId="7"/>
  </si>
  <si>
    <t>非常灯　電源別置　角形□200</t>
    <rPh sb="9" eb="11">
      <t>カクガタ</t>
    </rPh>
    <phoneticPr fontId="7"/>
  </si>
  <si>
    <t>ﾗｲﾃｨﾝｸﾞﾚｰﾙ用ｽﾎﾟｯﾄ</t>
    <rPh sb="10" eb="11">
      <t>ヨウ</t>
    </rPh>
    <phoneticPr fontId="7"/>
  </si>
  <si>
    <t>シーリング</t>
    <phoneticPr fontId="7"/>
  </si>
  <si>
    <t>BL級　避難口誘導灯　片面　埋込　左向</t>
    <rPh sb="2" eb="3">
      <t>キュウ</t>
    </rPh>
    <rPh sb="4" eb="7">
      <t>ヒナングチ</t>
    </rPh>
    <rPh sb="7" eb="10">
      <t>ユウドウトウ</t>
    </rPh>
    <rPh sb="11" eb="13">
      <t>カタメン</t>
    </rPh>
    <rPh sb="14" eb="16">
      <t>ウメコミ</t>
    </rPh>
    <rPh sb="17" eb="19">
      <t>ヒダリム</t>
    </rPh>
    <phoneticPr fontId="7"/>
  </si>
  <si>
    <t>C級　避難口誘導灯　片面　天埋　左向</t>
    <rPh sb="1" eb="2">
      <t>キュウ</t>
    </rPh>
    <rPh sb="3" eb="9">
      <t>ヒナングチユウドウトウ</t>
    </rPh>
    <rPh sb="10" eb="12">
      <t>カタメン</t>
    </rPh>
    <rPh sb="13" eb="15">
      <t>テンウメ</t>
    </rPh>
    <rPh sb="16" eb="17">
      <t>ヒダリ</t>
    </rPh>
    <rPh sb="17" eb="18">
      <t>ム</t>
    </rPh>
    <phoneticPr fontId="7"/>
  </si>
  <si>
    <t>C級　避難口誘導灯　両面　天埋　左右向</t>
    <rPh sb="1" eb="2">
      <t>キュウ</t>
    </rPh>
    <rPh sb="3" eb="9">
      <t>ヒナングチユウドウトウ</t>
    </rPh>
    <rPh sb="10" eb="12">
      <t>リョウメン</t>
    </rPh>
    <rPh sb="13" eb="15">
      <t>テンウメ</t>
    </rPh>
    <rPh sb="16" eb="19">
      <t>サユウム</t>
    </rPh>
    <phoneticPr fontId="7"/>
  </si>
  <si>
    <t>フットライト</t>
    <phoneticPr fontId="7"/>
  </si>
  <si>
    <t>コーナー灯</t>
    <rPh sb="4" eb="5">
      <t>トウ</t>
    </rPh>
    <phoneticPr fontId="7"/>
  </si>
  <si>
    <t>流し元　壁付</t>
    <rPh sb="4" eb="6">
      <t>カベツ</t>
    </rPh>
    <phoneticPr fontId="7"/>
  </si>
  <si>
    <t>スクエア　ルーバー 埋込□350</t>
    <rPh sb="10" eb="12">
      <t>ウメコミ</t>
    </rPh>
    <phoneticPr fontId="7"/>
  </si>
  <si>
    <t>反射笠＋パイプ吊</t>
  </si>
  <si>
    <t>CDM-TD150W</t>
  </si>
  <si>
    <t>FDL27W</t>
    <phoneticPr fontId="7"/>
  </si>
  <si>
    <t>CF220T4ENL</t>
  </si>
  <si>
    <t>FL40W</t>
    <phoneticPr fontId="7"/>
  </si>
  <si>
    <t>CF135T4ENL</t>
  </si>
  <si>
    <t>FL10W</t>
    <phoneticPr fontId="7"/>
  </si>
  <si>
    <t>FDL27W</t>
  </si>
  <si>
    <t>CF210T4ENL</t>
  </si>
  <si>
    <t>FL15W</t>
    <phoneticPr fontId="7"/>
  </si>
  <si>
    <t>FL20W</t>
  </si>
  <si>
    <t>DI(b)100</t>
  </si>
  <si>
    <t>V322</t>
  </si>
  <si>
    <t>MF101</t>
  </si>
  <si>
    <t>U321D</t>
  </si>
  <si>
    <t>U322D</t>
  </si>
  <si>
    <t>Y101B</t>
  </si>
  <si>
    <t>UL272</t>
  </si>
  <si>
    <t>DF(a)18</t>
  </si>
  <si>
    <t>DF(a)271</t>
  </si>
  <si>
    <t>SI75</t>
  </si>
  <si>
    <t>U322MS</t>
  </si>
  <si>
    <t>DI(a)e40M</t>
  </si>
  <si>
    <t>YHS(b)10C</t>
  </si>
  <si>
    <t>UL321</t>
  </si>
  <si>
    <t>UL554</t>
  </si>
  <si>
    <t>UL553</t>
  </si>
  <si>
    <t>コーナー</t>
    <phoneticPr fontId="7"/>
  </si>
  <si>
    <t>机イス収納庫</t>
  </si>
  <si>
    <t>暗室</t>
    <rPh sb="0" eb="2">
      <t>アンシツ</t>
    </rPh>
    <phoneticPr fontId="7"/>
  </si>
  <si>
    <t>直接撮影室</t>
  </si>
  <si>
    <t>男子更衣室（２）</t>
  </si>
  <si>
    <t>男子更衣室（１）</t>
  </si>
  <si>
    <t>女子更衣室（１）</t>
  </si>
  <si>
    <t>間接撮影室</t>
  </si>
  <si>
    <t>断層撮影室</t>
  </si>
  <si>
    <t>前室　受付</t>
  </si>
  <si>
    <t>廊下（１）</t>
  </si>
  <si>
    <t>第２健康指導室</t>
  </si>
  <si>
    <t>第２相談室</t>
  </si>
  <si>
    <t>心理検査室</t>
  </si>
  <si>
    <t>心理　モニター室</t>
  </si>
  <si>
    <t>PS</t>
    <phoneticPr fontId="7"/>
  </si>
  <si>
    <t>機材庫・前室</t>
  </si>
  <si>
    <t>臨床検査室</t>
  </si>
  <si>
    <t>EPS</t>
  </si>
  <si>
    <t>男子便所</t>
  </si>
  <si>
    <t>男子便所</t>
    <rPh sb="0" eb="2">
      <t>ダンシ</t>
    </rPh>
    <phoneticPr fontId="7"/>
  </si>
  <si>
    <t>調理実習室</t>
  </si>
  <si>
    <t>第１健康指導室</t>
  </si>
  <si>
    <t>廊下（３）</t>
  </si>
  <si>
    <t>電話コーナー</t>
  </si>
  <si>
    <t>空調機室</t>
  </si>
  <si>
    <t>受付会計</t>
  </si>
  <si>
    <t>廊下（４）</t>
  </si>
  <si>
    <t>成人診察室</t>
  </si>
  <si>
    <t>処置採血・身体測定室</t>
  </si>
  <si>
    <t>検査室</t>
  </si>
  <si>
    <t>成人待合コーナー</t>
  </si>
  <si>
    <t>歯科診察室歯科保健指導室</t>
  </si>
  <si>
    <t>発達観察相談室</t>
  </si>
  <si>
    <t>発達観察用プレイルーム</t>
  </si>
  <si>
    <t>心電図室</t>
  </si>
  <si>
    <t>授乳室</t>
  </si>
  <si>
    <t>機材・ワクチン庫</t>
  </si>
  <si>
    <t>乳幼児診察室</t>
  </si>
  <si>
    <t>中待合</t>
  </si>
  <si>
    <t>母子健康指導室</t>
  </si>
  <si>
    <t>C級　避難口誘導灯　片面　壁埋　左向</t>
    <rPh sb="1" eb="2">
      <t>キュウ</t>
    </rPh>
    <rPh sb="3" eb="9">
      <t>ヒナングチユウドウトウ</t>
    </rPh>
    <rPh sb="10" eb="12">
      <t>カタメン</t>
    </rPh>
    <rPh sb="13" eb="14">
      <t>カベ</t>
    </rPh>
    <rPh sb="14" eb="15">
      <t>マイ</t>
    </rPh>
    <rPh sb="16" eb="17">
      <t>ヒダリ</t>
    </rPh>
    <rPh sb="17" eb="18">
      <t>ムケ</t>
    </rPh>
    <phoneticPr fontId="7"/>
  </si>
  <si>
    <t>黒板灯　埋込　W256</t>
    <rPh sb="0" eb="3">
      <t>コクバントウ</t>
    </rPh>
    <rPh sb="4" eb="6">
      <t>ウメコミ</t>
    </rPh>
    <phoneticPr fontId="7"/>
  </si>
  <si>
    <t>表示灯</t>
  </si>
  <si>
    <t>表示灯　埋込</t>
    <rPh sb="4" eb="6">
      <t>ウメコミ</t>
    </rPh>
    <phoneticPr fontId="7"/>
  </si>
  <si>
    <t>C級　避難口誘導灯　片面　壁埋　左向</t>
    <rPh sb="1" eb="2">
      <t>キュウ</t>
    </rPh>
    <rPh sb="3" eb="9">
      <t>ヒナングチユウドウトウ</t>
    </rPh>
    <rPh sb="10" eb="12">
      <t>カタメン</t>
    </rPh>
    <rPh sb="13" eb="14">
      <t>カベ</t>
    </rPh>
    <rPh sb="14" eb="15">
      <t>マイ</t>
    </rPh>
    <rPh sb="16" eb="17">
      <t>ヒダリ</t>
    </rPh>
    <rPh sb="17" eb="18">
      <t>ム</t>
    </rPh>
    <phoneticPr fontId="7"/>
  </si>
  <si>
    <t>C級　通路誘導灯　片面　壁埋　左矢</t>
    <rPh sb="1" eb="2">
      <t>キュウ</t>
    </rPh>
    <rPh sb="3" eb="5">
      <t>ツウロ</t>
    </rPh>
    <rPh sb="5" eb="7">
      <t>ユウドウ</t>
    </rPh>
    <rPh sb="7" eb="8">
      <t>トウ</t>
    </rPh>
    <rPh sb="9" eb="11">
      <t>カタメン</t>
    </rPh>
    <rPh sb="12" eb="13">
      <t>カベ</t>
    </rPh>
    <rPh sb="13" eb="14">
      <t>マイ</t>
    </rPh>
    <rPh sb="15" eb="16">
      <t>ヒダリ</t>
    </rPh>
    <rPh sb="16" eb="17">
      <t>ヤ</t>
    </rPh>
    <phoneticPr fontId="7"/>
  </si>
  <si>
    <t>埋込　スクエア　ルーバー　□250</t>
    <phoneticPr fontId="7"/>
  </si>
  <si>
    <t>非常灯　φ150</t>
    <rPh sb="0" eb="3">
      <t>ヒジョウトウ</t>
    </rPh>
    <phoneticPr fontId="7"/>
  </si>
  <si>
    <t>ﾀﾞｳﾝﾗｲﾄ　ウォールウォッシャー　φ150</t>
    <phoneticPr fontId="7"/>
  </si>
  <si>
    <t>ミラー灯</t>
    <rPh sb="3" eb="4">
      <t>トウ</t>
    </rPh>
    <phoneticPr fontId="7"/>
  </si>
  <si>
    <t>片反射</t>
    <phoneticPr fontId="7"/>
  </si>
  <si>
    <t>埋込　下面開放　ＳＵＳ　W300</t>
    <phoneticPr fontId="7"/>
  </si>
  <si>
    <t>C級　通路誘導灯　片面　天付　右矢</t>
    <rPh sb="1" eb="2">
      <t>キュウ</t>
    </rPh>
    <rPh sb="3" eb="5">
      <t>ツウロ</t>
    </rPh>
    <rPh sb="5" eb="7">
      <t>ユウドウ</t>
    </rPh>
    <rPh sb="7" eb="8">
      <t>トウ</t>
    </rPh>
    <rPh sb="9" eb="11">
      <t>カタメン</t>
    </rPh>
    <rPh sb="12" eb="14">
      <t>テンツ</t>
    </rPh>
    <rPh sb="15" eb="16">
      <t>ミギ</t>
    </rPh>
    <rPh sb="16" eb="17">
      <t>ヤ</t>
    </rPh>
    <phoneticPr fontId="7"/>
  </si>
  <si>
    <t>笠付</t>
    <rPh sb="0" eb="2">
      <t>カサツキ</t>
    </rPh>
    <phoneticPr fontId="7"/>
  </si>
  <si>
    <t>C級　通路誘導灯　片面　壁埋　左矢</t>
    <rPh sb="1" eb="2">
      <t>キュウ</t>
    </rPh>
    <rPh sb="3" eb="5">
      <t>ツウロ</t>
    </rPh>
    <rPh sb="5" eb="7">
      <t>ユウドウ</t>
    </rPh>
    <rPh sb="7" eb="8">
      <t>トウ</t>
    </rPh>
    <rPh sb="9" eb="11">
      <t>カタメン</t>
    </rPh>
    <rPh sb="12" eb="13">
      <t>カベ</t>
    </rPh>
    <rPh sb="13" eb="14">
      <t>ウ</t>
    </rPh>
    <rPh sb="15" eb="16">
      <t>ヒダリ</t>
    </rPh>
    <rPh sb="16" eb="17">
      <t>ヤ</t>
    </rPh>
    <phoneticPr fontId="7"/>
  </si>
  <si>
    <t>トラフ</t>
    <phoneticPr fontId="7"/>
  </si>
  <si>
    <t>BL級　避難口誘導灯　片面　天付　左向</t>
    <rPh sb="2" eb="3">
      <t>キュウ</t>
    </rPh>
    <rPh sb="4" eb="7">
      <t>ヒナングチ</t>
    </rPh>
    <rPh sb="7" eb="10">
      <t>ユウドウトウ</t>
    </rPh>
    <rPh sb="11" eb="13">
      <t>カタメン</t>
    </rPh>
    <rPh sb="14" eb="16">
      <t>テンツ</t>
    </rPh>
    <rPh sb="17" eb="19">
      <t>ヒダリム</t>
    </rPh>
    <phoneticPr fontId="7"/>
  </si>
  <si>
    <t>C級　通路誘導灯　両面　天埋　左右矢</t>
    <rPh sb="1" eb="2">
      <t>キュウ</t>
    </rPh>
    <rPh sb="3" eb="5">
      <t>ツウロ</t>
    </rPh>
    <rPh sb="5" eb="7">
      <t>ユウドウ</t>
    </rPh>
    <rPh sb="7" eb="8">
      <t>トウ</t>
    </rPh>
    <rPh sb="9" eb="11">
      <t>リョウメン</t>
    </rPh>
    <rPh sb="12" eb="14">
      <t>テンウメ</t>
    </rPh>
    <rPh sb="15" eb="17">
      <t>サユウ</t>
    </rPh>
    <rPh sb="17" eb="18">
      <t>ヤ</t>
    </rPh>
    <phoneticPr fontId="7"/>
  </si>
  <si>
    <t>埋込　スクエア　ルーバー□600</t>
    <phoneticPr fontId="7"/>
  </si>
  <si>
    <t>C級　避難口誘導灯　片面　壁埋　左向</t>
    <rPh sb="1" eb="2">
      <t>キュウ</t>
    </rPh>
    <rPh sb="3" eb="6">
      <t>ヒナングチ</t>
    </rPh>
    <rPh sb="6" eb="8">
      <t>ユウドウ</t>
    </rPh>
    <rPh sb="8" eb="9">
      <t>トウ</t>
    </rPh>
    <rPh sb="10" eb="12">
      <t>カタメン</t>
    </rPh>
    <rPh sb="13" eb="14">
      <t>カベ</t>
    </rPh>
    <rPh sb="14" eb="15">
      <t>ウ</t>
    </rPh>
    <rPh sb="16" eb="17">
      <t>ヒダリ</t>
    </rPh>
    <rPh sb="17" eb="18">
      <t>ム</t>
    </rPh>
    <phoneticPr fontId="7"/>
  </si>
  <si>
    <t>FL10W</t>
  </si>
  <si>
    <t>JB13W</t>
    <phoneticPr fontId="7"/>
  </si>
  <si>
    <t>EFD21EL</t>
  </si>
  <si>
    <t>FDL18W</t>
    <phoneticPr fontId="7"/>
  </si>
  <si>
    <t>TX401</t>
  </si>
  <si>
    <t>CF181M</t>
  </si>
  <si>
    <t>YHS(a)20B</t>
  </si>
  <si>
    <t>食品試験室</t>
  </si>
  <si>
    <t>C級　避難口誘導灯　片面　天付　左向</t>
    <rPh sb="1" eb="2">
      <t>キュウ</t>
    </rPh>
    <rPh sb="3" eb="6">
      <t>ヒナングチ</t>
    </rPh>
    <rPh sb="6" eb="8">
      <t>ユウドウ</t>
    </rPh>
    <rPh sb="8" eb="9">
      <t>トウ</t>
    </rPh>
    <rPh sb="10" eb="12">
      <t>カタメン</t>
    </rPh>
    <rPh sb="13" eb="15">
      <t>テンツ</t>
    </rPh>
    <rPh sb="16" eb="17">
      <t>ヒダリ</t>
    </rPh>
    <rPh sb="17" eb="18">
      <t>ム</t>
    </rPh>
    <phoneticPr fontId="7"/>
  </si>
  <si>
    <t>C級　通路誘導灯　両面　天埋　左右矢</t>
    <rPh sb="1" eb="2">
      <t>キュウ</t>
    </rPh>
    <rPh sb="3" eb="5">
      <t>ツウロ</t>
    </rPh>
    <rPh sb="5" eb="7">
      <t>ユウドウ</t>
    </rPh>
    <rPh sb="7" eb="8">
      <t>トウ</t>
    </rPh>
    <rPh sb="9" eb="11">
      <t>リョウメン</t>
    </rPh>
    <rPh sb="12" eb="14">
      <t>テンウメ</t>
    </rPh>
    <rPh sb="15" eb="16">
      <t>ヒダリ</t>
    </rPh>
    <rPh sb="16" eb="17">
      <t>ミギ</t>
    </rPh>
    <rPh sb="17" eb="18">
      <t>ヤ</t>
    </rPh>
    <phoneticPr fontId="7"/>
  </si>
  <si>
    <t>血清検査室</t>
  </si>
  <si>
    <t>放射能　測定室</t>
  </si>
  <si>
    <t>ボンベ室</t>
  </si>
  <si>
    <t>防爆</t>
  </si>
  <si>
    <t>ＤＳ</t>
  </si>
  <si>
    <t>ドラフト室</t>
  </si>
  <si>
    <t>EPS</t>
    <phoneticPr fontId="7"/>
  </si>
  <si>
    <t>反射笠</t>
    <rPh sb="0" eb="2">
      <t>ハンシャ</t>
    </rPh>
    <rPh sb="2" eb="3">
      <t>ガサ</t>
    </rPh>
    <phoneticPr fontId="7"/>
  </si>
  <si>
    <t>BL級　避難口誘導灯　片面　壁付　左向</t>
    <rPh sb="2" eb="3">
      <t>キュウ</t>
    </rPh>
    <rPh sb="4" eb="7">
      <t>ヒナングチ</t>
    </rPh>
    <rPh sb="7" eb="10">
      <t>ユウドウトウ</t>
    </rPh>
    <rPh sb="11" eb="13">
      <t>カタメン</t>
    </rPh>
    <rPh sb="14" eb="15">
      <t>カベ</t>
    </rPh>
    <rPh sb="15" eb="16">
      <t>ヅケ</t>
    </rPh>
    <rPh sb="17" eb="19">
      <t>ヒダリム</t>
    </rPh>
    <phoneticPr fontId="7"/>
  </si>
  <si>
    <t>C級　通路誘導灯　両面　天付　左右矢印</t>
    <rPh sb="1" eb="2">
      <t>キュウ</t>
    </rPh>
    <rPh sb="3" eb="8">
      <t>ツウロユウドウトウ</t>
    </rPh>
    <rPh sb="9" eb="11">
      <t>リョウメン</t>
    </rPh>
    <rPh sb="12" eb="14">
      <t>テンツ</t>
    </rPh>
    <rPh sb="15" eb="17">
      <t>サユウ</t>
    </rPh>
    <rPh sb="17" eb="19">
      <t>ヤジルシ</t>
    </rPh>
    <phoneticPr fontId="7"/>
  </si>
  <si>
    <t>C級　通路誘導灯　片面　天埋　左矢</t>
    <rPh sb="1" eb="2">
      <t>キュウ</t>
    </rPh>
    <rPh sb="3" eb="5">
      <t>ツウロ</t>
    </rPh>
    <rPh sb="5" eb="7">
      <t>ユウドウ</t>
    </rPh>
    <rPh sb="7" eb="8">
      <t>トウ</t>
    </rPh>
    <rPh sb="9" eb="11">
      <t>カタメン</t>
    </rPh>
    <rPh sb="12" eb="14">
      <t>テンウメ</t>
    </rPh>
    <rPh sb="15" eb="16">
      <t>ヒダリ</t>
    </rPh>
    <rPh sb="16" eb="17">
      <t>ヤ</t>
    </rPh>
    <phoneticPr fontId="7"/>
  </si>
  <si>
    <t>C級　避難口誘導灯　片面　壁埋　左向</t>
    <rPh sb="1" eb="2">
      <t>キュウ</t>
    </rPh>
    <rPh sb="3" eb="6">
      <t>ヒナングチ</t>
    </rPh>
    <rPh sb="6" eb="8">
      <t>ユウドウ</t>
    </rPh>
    <rPh sb="8" eb="9">
      <t>トウ</t>
    </rPh>
    <rPh sb="10" eb="12">
      <t>カタメン</t>
    </rPh>
    <rPh sb="13" eb="14">
      <t>カベ</t>
    </rPh>
    <rPh sb="14" eb="15">
      <t>マイ</t>
    </rPh>
    <rPh sb="16" eb="17">
      <t>ヒダリ</t>
    </rPh>
    <rPh sb="17" eb="18">
      <t>ム</t>
    </rPh>
    <phoneticPr fontId="7"/>
  </si>
  <si>
    <t>シャワー室</t>
  </si>
  <si>
    <t>男子休養室</t>
  </si>
  <si>
    <t>ペンダント</t>
  </si>
  <si>
    <t>ﾀﾞｳﾝﾗｲﾄ　和風　□150</t>
    <rPh sb="8" eb="10">
      <t>ワフウ</t>
    </rPh>
    <phoneticPr fontId="7"/>
  </si>
  <si>
    <t>非常灯　電源別置　和風　□150</t>
    <rPh sb="0" eb="3">
      <t>ヒジョウトウ</t>
    </rPh>
    <rPh sb="4" eb="8">
      <t>デンゲンベッチ</t>
    </rPh>
    <rPh sb="9" eb="11">
      <t>ワフウ</t>
    </rPh>
    <phoneticPr fontId="7"/>
  </si>
  <si>
    <t>女子休養室</t>
  </si>
  <si>
    <t>非常灯　電源別置　和風　□150</t>
    <rPh sb="9" eb="11">
      <t>ワフウ</t>
    </rPh>
    <phoneticPr fontId="7"/>
  </si>
  <si>
    <t>書庫・資料室</t>
  </si>
  <si>
    <t>物品庫・機材庫</t>
  </si>
  <si>
    <t>印刷室</t>
  </si>
  <si>
    <t>埋込　下面開放　W220</t>
    <rPh sb="0" eb="2">
      <t>ウメコミ</t>
    </rPh>
    <rPh sb="3" eb="7">
      <t>カメンカイホウ</t>
    </rPh>
    <phoneticPr fontId="7"/>
  </si>
  <si>
    <t>保健所事務室</t>
  </si>
  <si>
    <t>BL級　避難口誘導灯　両面　天埋　左右向</t>
    <rPh sb="2" eb="3">
      <t>キュウ</t>
    </rPh>
    <rPh sb="4" eb="7">
      <t>ヒナングチ</t>
    </rPh>
    <rPh sb="7" eb="10">
      <t>ユウドウトウ</t>
    </rPh>
    <rPh sb="11" eb="13">
      <t>リョウメン</t>
    </rPh>
    <rPh sb="14" eb="16">
      <t>テンウメ</t>
    </rPh>
    <rPh sb="17" eb="19">
      <t>サユウ</t>
    </rPh>
    <rPh sb="19" eb="20">
      <t>ムケ</t>
    </rPh>
    <phoneticPr fontId="7"/>
  </si>
  <si>
    <t>C級　通路誘導灯　片面　壁埋　左右矢</t>
    <rPh sb="1" eb="2">
      <t>キュウ</t>
    </rPh>
    <rPh sb="3" eb="5">
      <t>ツウロ</t>
    </rPh>
    <rPh sb="5" eb="7">
      <t>ユウドウ</t>
    </rPh>
    <rPh sb="7" eb="8">
      <t>トウ</t>
    </rPh>
    <rPh sb="9" eb="11">
      <t>カタメン</t>
    </rPh>
    <rPh sb="12" eb="14">
      <t>カベウ</t>
    </rPh>
    <rPh sb="15" eb="16">
      <t>ヒダリ</t>
    </rPh>
    <rPh sb="16" eb="17">
      <t>ミギ</t>
    </rPh>
    <rPh sb="17" eb="18">
      <t>ヤ</t>
    </rPh>
    <phoneticPr fontId="7"/>
  </si>
  <si>
    <t>反射笠</t>
    <rPh sb="0" eb="3">
      <t>ハンシャガサ</t>
    </rPh>
    <phoneticPr fontId="7"/>
  </si>
  <si>
    <t>第１相談室（２ブース）</t>
  </si>
  <si>
    <t>給湯コーナー（２）</t>
  </si>
  <si>
    <t>所長室　洗面コーナー</t>
  </si>
  <si>
    <t>衛生試験所事務室</t>
  </si>
  <si>
    <t>滅菌・洗浄室</t>
  </si>
  <si>
    <t>試験検査室</t>
  </si>
  <si>
    <t>BL級　通路誘導灯　両面　天付　左右矢</t>
    <rPh sb="2" eb="3">
      <t>キュウ</t>
    </rPh>
    <rPh sb="4" eb="6">
      <t>ツウロ</t>
    </rPh>
    <rPh sb="6" eb="9">
      <t>ユウドウトウ</t>
    </rPh>
    <rPh sb="10" eb="12">
      <t>リョウメン</t>
    </rPh>
    <rPh sb="13" eb="14">
      <t>テン</t>
    </rPh>
    <rPh sb="14" eb="15">
      <t>ツキ</t>
    </rPh>
    <rPh sb="16" eb="18">
      <t>サユウ</t>
    </rPh>
    <rPh sb="18" eb="19">
      <t>ヤ</t>
    </rPh>
    <phoneticPr fontId="7"/>
  </si>
  <si>
    <t>BL級　避難口誘導灯　片面　壁付　左向</t>
    <rPh sb="2" eb="3">
      <t>キュウ</t>
    </rPh>
    <rPh sb="4" eb="7">
      <t>ヒナングチ</t>
    </rPh>
    <rPh sb="7" eb="10">
      <t>ユウドウトウ</t>
    </rPh>
    <rPh sb="11" eb="13">
      <t>カタメン</t>
    </rPh>
    <rPh sb="14" eb="16">
      <t>カベツ</t>
    </rPh>
    <rPh sb="17" eb="18">
      <t>ヒダリ</t>
    </rPh>
    <rPh sb="18" eb="19">
      <t>ムケ</t>
    </rPh>
    <phoneticPr fontId="7"/>
  </si>
  <si>
    <t>恒温機室</t>
  </si>
  <si>
    <t>冷蔵庫室</t>
  </si>
  <si>
    <t>食品準備室</t>
  </si>
  <si>
    <t>ＰＣＲ処理室</t>
  </si>
  <si>
    <t>機材庫</t>
  </si>
  <si>
    <t>秤量庫</t>
  </si>
  <si>
    <t>顕微鏡室</t>
  </si>
  <si>
    <t>FLR40W</t>
  </si>
  <si>
    <t>PIL40W</t>
    <phoneticPr fontId="7"/>
  </si>
  <si>
    <t>U321MS</t>
  </si>
  <si>
    <t>体力測定室</t>
  </si>
  <si>
    <t>空調機室（１）</t>
  </si>
  <si>
    <t>設備機器スペース</t>
  </si>
  <si>
    <t>空調機室（２）</t>
  </si>
  <si>
    <t>運動指導室（１）</t>
  </si>
  <si>
    <t>運動指導室（２）</t>
  </si>
  <si>
    <t>運動指導室（３）</t>
  </si>
  <si>
    <t>空調機室（３）</t>
  </si>
  <si>
    <t>ロビー・オリエンテーションルーム</t>
  </si>
  <si>
    <t>問診・指導ブース</t>
  </si>
  <si>
    <t>救急処置室</t>
  </si>
  <si>
    <t>総合判定電算処理室受付</t>
  </si>
  <si>
    <t>運動指導室側軒下</t>
  </si>
  <si>
    <t>埋込　下面開放　ＳＵＳ　W190</t>
    <phoneticPr fontId="7"/>
  </si>
  <si>
    <t>ブラケット　SUS　防水</t>
    <rPh sb="10" eb="12">
      <t>ボウスイ</t>
    </rPh>
    <phoneticPr fontId="7"/>
  </si>
  <si>
    <t>埋込　スクエア　□450</t>
    <phoneticPr fontId="7"/>
  </si>
  <si>
    <t>C級　避難口誘導灯　両面　天付　左右向</t>
    <rPh sb="1" eb="2">
      <t>キュウ</t>
    </rPh>
    <rPh sb="3" eb="6">
      <t>ヒナングチ</t>
    </rPh>
    <rPh sb="6" eb="9">
      <t>ユウドウトウ</t>
    </rPh>
    <rPh sb="10" eb="12">
      <t>リョウメン</t>
    </rPh>
    <rPh sb="13" eb="14">
      <t>テン</t>
    </rPh>
    <rPh sb="14" eb="15">
      <t>ツキ</t>
    </rPh>
    <rPh sb="16" eb="18">
      <t>サユウ</t>
    </rPh>
    <rPh sb="18" eb="19">
      <t>ムケ</t>
    </rPh>
    <phoneticPr fontId="7"/>
  </si>
  <si>
    <t>C級　通路誘導灯　両面　天付　左右矢印</t>
    <rPh sb="1" eb="2">
      <t>キュウ</t>
    </rPh>
    <rPh sb="3" eb="8">
      <t>ツウロユウドウトウ</t>
    </rPh>
    <rPh sb="9" eb="11">
      <t>リョウメン</t>
    </rPh>
    <rPh sb="12" eb="14">
      <t>テンツ</t>
    </rPh>
    <rPh sb="15" eb="19">
      <t>サユウヤジルシ</t>
    </rPh>
    <phoneticPr fontId="7"/>
  </si>
  <si>
    <t>BL級　避難口誘導灯　片面　天付　左向</t>
    <rPh sb="2" eb="3">
      <t>キュウ</t>
    </rPh>
    <rPh sb="4" eb="10">
      <t>ヒナングチユウドウトウ</t>
    </rPh>
    <rPh sb="11" eb="13">
      <t>カタメン</t>
    </rPh>
    <rPh sb="14" eb="16">
      <t>テンツ</t>
    </rPh>
    <rPh sb="17" eb="18">
      <t>ヒダリ</t>
    </rPh>
    <rPh sb="18" eb="19">
      <t>ムケ</t>
    </rPh>
    <phoneticPr fontId="7"/>
  </si>
  <si>
    <t>BL級　避難口誘導灯　片面　天埋　左向</t>
    <rPh sb="2" eb="3">
      <t>キュウ</t>
    </rPh>
    <rPh sb="4" eb="10">
      <t>ヒナングチユウドウトウ</t>
    </rPh>
    <rPh sb="11" eb="13">
      <t>カタメン</t>
    </rPh>
    <rPh sb="14" eb="16">
      <t>テンウメ</t>
    </rPh>
    <rPh sb="17" eb="18">
      <t>ヒダリ</t>
    </rPh>
    <rPh sb="18" eb="19">
      <t>ムケ</t>
    </rPh>
    <phoneticPr fontId="7"/>
  </si>
  <si>
    <t>FPL36W</t>
    <phoneticPr fontId="7"/>
  </si>
  <si>
    <t>FHT32W</t>
    <phoneticPr fontId="7"/>
  </si>
  <si>
    <t>PH</t>
    <phoneticPr fontId="3"/>
  </si>
  <si>
    <t>非更新</t>
    <rPh sb="0" eb="1">
      <t>ヒ</t>
    </rPh>
    <rPh sb="1" eb="3">
      <t>コウシン</t>
    </rPh>
    <phoneticPr fontId="3"/>
  </si>
  <si>
    <t>片反射笠　電源別置型</t>
    <rPh sb="0" eb="1">
      <t>カタ</t>
    </rPh>
    <rPh sb="9" eb="10">
      <t>ガタ</t>
    </rPh>
    <phoneticPr fontId="3"/>
  </si>
  <si>
    <t>H322e40P</t>
    <phoneticPr fontId="3"/>
  </si>
  <si>
    <t>EV機械室</t>
    <rPh sb="2" eb="5">
      <t>キカイシツ</t>
    </rPh>
    <phoneticPr fontId="3"/>
  </si>
  <si>
    <t>ポールライト</t>
    <phoneticPr fontId="3"/>
  </si>
  <si>
    <t>トラフ　SUS</t>
    <phoneticPr fontId="3"/>
  </si>
  <si>
    <t>ライトアップ投光器</t>
    <phoneticPr fontId="3"/>
  </si>
  <si>
    <t>廊下（２）</t>
    <phoneticPr fontId="3"/>
  </si>
  <si>
    <t>Y101B</t>
    <phoneticPr fontId="3"/>
  </si>
  <si>
    <t>ｸﾘｰﾝ試験室</t>
    <rPh sb="4" eb="7">
      <t>シケンシツ</t>
    </rPh>
    <phoneticPr fontId="7"/>
  </si>
  <si>
    <t>環境第2試験室</t>
    <rPh sb="0" eb="3">
      <t>カンキョウダイ</t>
    </rPh>
    <rPh sb="4" eb="7">
      <t>シケンシツ</t>
    </rPh>
    <phoneticPr fontId="7"/>
  </si>
  <si>
    <t>環境第1試験室</t>
    <rPh sb="0" eb="3">
      <t>カンキョウダイ</t>
    </rPh>
    <rPh sb="4" eb="7">
      <t>シケンシツ</t>
    </rPh>
    <phoneticPr fontId="7"/>
  </si>
  <si>
    <t>LC室</t>
    <rPh sb="2" eb="3">
      <t>シツ</t>
    </rPh>
    <phoneticPr fontId="7"/>
  </si>
  <si>
    <t>GC室</t>
    <rPh sb="2" eb="3">
      <t>シツ</t>
    </rPh>
    <phoneticPr fontId="7"/>
  </si>
  <si>
    <t>秤量室</t>
    <rPh sb="2" eb="3">
      <t>シツ</t>
    </rPh>
    <phoneticPr fontId="3"/>
  </si>
  <si>
    <t>フットライト</t>
    <phoneticPr fontId="3"/>
  </si>
  <si>
    <t>FL91</t>
    <phoneticPr fontId="3"/>
  </si>
  <si>
    <t>FPL9W</t>
    <phoneticPr fontId="3"/>
  </si>
  <si>
    <t>ZF321</t>
    <phoneticPr fontId="3"/>
  </si>
  <si>
    <t>環境第2試験室</t>
    <rPh sb="0" eb="2">
      <t>カンキョウ</t>
    </rPh>
    <rPh sb="2" eb="3">
      <t>ダイ</t>
    </rPh>
    <rPh sb="4" eb="6">
      <t>シケン</t>
    </rPh>
    <rPh sb="6" eb="7">
      <t>シツ</t>
    </rPh>
    <phoneticPr fontId="7"/>
  </si>
  <si>
    <t>環境第1試験室</t>
    <rPh sb="0" eb="2">
      <t>カンキョウ</t>
    </rPh>
    <rPh sb="2" eb="3">
      <t>ダイ</t>
    </rPh>
    <rPh sb="4" eb="6">
      <t>シケン</t>
    </rPh>
    <rPh sb="6" eb="7">
      <t>シツ</t>
    </rPh>
    <phoneticPr fontId="7"/>
  </si>
  <si>
    <t>ＰＣＲ測定室</t>
    <rPh sb="3" eb="5">
      <t>ソクテイ</t>
    </rPh>
    <rPh sb="5" eb="6">
      <t>シツ</t>
    </rPh>
    <phoneticPr fontId="3"/>
  </si>
  <si>
    <t>DI(b)e40</t>
    <phoneticPr fontId="3"/>
  </si>
  <si>
    <t>K321</t>
    <phoneticPr fontId="3"/>
  </si>
  <si>
    <t>問診室</t>
    <rPh sb="0" eb="2">
      <t>モンシン</t>
    </rPh>
    <rPh sb="2" eb="3">
      <t>シツ</t>
    </rPh>
    <phoneticPr fontId="7"/>
  </si>
  <si>
    <t>UL554</t>
    <phoneticPr fontId="3"/>
  </si>
  <si>
    <t>LED</t>
    <phoneticPr fontId="3"/>
  </si>
  <si>
    <t>埋込　スクエア</t>
    <rPh sb="0" eb="2">
      <t>ウメコミ</t>
    </rPh>
    <phoneticPr fontId="3"/>
  </si>
  <si>
    <t>SI75</t>
    <phoneticPr fontId="3"/>
  </si>
  <si>
    <t>スポットライト</t>
    <phoneticPr fontId="3"/>
  </si>
  <si>
    <t>埋込　スクエア</t>
    <phoneticPr fontId="7"/>
  </si>
  <si>
    <t>会議室・研修室・健康教育室</t>
    <rPh sb="4" eb="7">
      <t>ケンシュウシツ</t>
    </rPh>
    <rPh sb="8" eb="10">
      <t>ケンコウ</t>
    </rPh>
    <rPh sb="10" eb="13">
      <t>キョウイクシツ</t>
    </rPh>
    <phoneticPr fontId="3"/>
  </si>
  <si>
    <t>会議室・研修室・健康教育室</t>
    <rPh sb="4" eb="7">
      <t>ケンシュウシツ</t>
    </rPh>
    <rPh sb="8" eb="13">
      <t>ケンコウキョウイクシツ</t>
    </rPh>
    <phoneticPr fontId="3"/>
  </si>
  <si>
    <t>健康教育室</t>
    <rPh sb="0" eb="5">
      <t>ケンコウキョウイクシツ</t>
    </rPh>
    <phoneticPr fontId="3"/>
  </si>
  <si>
    <t>乳幼児待合室</t>
    <rPh sb="3" eb="5">
      <t>マチアイ</t>
    </rPh>
    <phoneticPr fontId="3"/>
  </si>
  <si>
    <t>身体計測・予防接種室</t>
    <rPh sb="2" eb="4">
      <t>ケイソク</t>
    </rPh>
    <phoneticPr fontId="3"/>
  </si>
  <si>
    <t>反射笠　非常照明付</t>
    <rPh sb="4" eb="8">
      <t>ヒジョウショウメイ</t>
    </rPh>
    <rPh sb="8" eb="9">
      <t>ツ</t>
    </rPh>
    <phoneticPr fontId="3"/>
  </si>
  <si>
    <t>倉庫(５)</t>
    <rPh sb="0" eb="2">
      <t>ソウコ</t>
    </rPh>
    <phoneticPr fontId="7"/>
  </si>
  <si>
    <t>健康ライブラリー</t>
    <rPh sb="0" eb="2">
      <t>ケンコウ</t>
    </rPh>
    <phoneticPr fontId="3"/>
  </si>
  <si>
    <t>SI150</t>
    <phoneticPr fontId="3"/>
  </si>
  <si>
    <t>ﾀﾞｳﾝﾗｲﾄ　耐塩耐食防水形</t>
    <rPh sb="9" eb="11">
      <t>タイショク</t>
    </rPh>
    <rPh sb="11" eb="13">
      <t>ボウスイ</t>
    </rPh>
    <rPh sb="13" eb="14">
      <t>ケイ</t>
    </rPh>
    <phoneticPr fontId="7"/>
  </si>
  <si>
    <t>ﾀﾞｳﾝﾗｲﾄ　φ150　耐塩耐食防水形</t>
    <phoneticPr fontId="7"/>
  </si>
  <si>
    <t>倉庫（２）</t>
    <phoneticPr fontId="7"/>
  </si>
  <si>
    <t>反射笠　ＳＵＳ　WP</t>
    <phoneticPr fontId="3"/>
  </si>
  <si>
    <t>電話コーナー</t>
    <rPh sb="0" eb="2">
      <t>デンワ</t>
    </rPh>
    <phoneticPr fontId="3"/>
  </si>
  <si>
    <t>DI(a)75</t>
    <phoneticPr fontId="3"/>
  </si>
  <si>
    <t>JRD75W</t>
    <phoneticPr fontId="3"/>
  </si>
  <si>
    <t>ダウンライト</t>
    <phoneticPr fontId="3"/>
  </si>
  <si>
    <t>風除室(１)</t>
    <phoneticPr fontId="3"/>
  </si>
  <si>
    <t>風除室(２)</t>
    <phoneticPr fontId="3"/>
  </si>
  <si>
    <t>廊下(３)</t>
    <phoneticPr fontId="3"/>
  </si>
  <si>
    <t>BIe85</t>
    <phoneticPr fontId="3"/>
  </si>
  <si>
    <t>非常灯　電源別置</t>
    <phoneticPr fontId="7"/>
  </si>
  <si>
    <t>和室</t>
    <rPh sb="0" eb="2">
      <t>ワシツ</t>
    </rPh>
    <phoneticPr fontId="3"/>
  </si>
  <si>
    <t>図面に無し</t>
    <rPh sb="0" eb="2">
      <t>ズメン</t>
    </rPh>
    <rPh sb="3" eb="4">
      <t>ナ</t>
    </rPh>
    <phoneticPr fontId="3"/>
  </si>
  <si>
    <t>図面は2台</t>
    <rPh sb="0" eb="2">
      <t>ズメン</t>
    </rPh>
    <rPh sb="4" eb="5">
      <t>ダイ</t>
    </rPh>
    <phoneticPr fontId="3"/>
  </si>
  <si>
    <t>廊下（３）</t>
    <phoneticPr fontId="3"/>
  </si>
  <si>
    <t>風除室(１)</t>
    <rPh sb="0" eb="3">
      <t>フウジョシツ</t>
    </rPh>
    <phoneticPr fontId="3"/>
  </si>
  <si>
    <t>H322</t>
    <phoneticPr fontId="3"/>
  </si>
  <si>
    <t>反射笠付</t>
    <rPh sb="0" eb="4">
      <t>ハンシャカサツキ</t>
    </rPh>
    <phoneticPr fontId="7"/>
  </si>
  <si>
    <t>ブラケット　WP</t>
    <phoneticPr fontId="3"/>
  </si>
  <si>
    <t>ミラー灯</t>
    <rPh sb="3" eb="4">
      <t>トウ</t>
    </rPh>
    <phoneticPr fontId="3"/>
  </si>
  <si>
    <t>内11台間引き済み</t>
    <rPh sb="0" eb="1">
      <t>ウチ</t>
    </rPh>
    <rPh sb="3" eb="4">
      <t>ダイ</t>
    </rPh>
    <rPh sb="4" eb="6">
      <t>マビ</t>
    </rPh>
    <rPh sb="7" eb="8">
      <t>ズ</t>
    </rPh>
    <phoneticPr fontId="3"/>
  </si>
  <si>
    <t>階段室(２)</t>
    <phoneticPr fontId="7"/>
  </si>
  <si>
    <t>男子便所(SK)</t>
    <phoneticPr fontId="3"/>
  </si>
  <si>
    <t>内14台間引き済み</t>
    <rPh sb="0" eb="1">
      <t>ウチ</t>
    </rPh>
    <rPh sb="3" eb="4">
      <t>ダイ</t>
    </rPh>
    <rPh sb="7" eb="8">
      <t>ズ</t>
    </rPh>
    <phoneticPr fontId="3"/>
  </si>
  <si>
    <t>M201</t>
    <phoneticPr fontId="3"/>
  </si>
  <si>
    <t>階段灯　非常灯兼用　電池内蔵</t>
    <rPh sb="4" eb="9">
      <t>ヒジョウトウケンヨウ</t>
    </rPh>
    <rPh sb="10" eb="14">
      <t>デンチナイゾウ</t>
    </rPh>
    <phoneticPr fontId="3"/>
  </si>
  <si>
    <t>※ブラケット×4台，ライトアップ投光器×4台は１Ｆに含む</t>
    <rPh sb="6" eb="9">
      <t>カケル4ダイ</t>
    </rPh>
    <rPh sb="16" eb="19">
      <t>トウコウキ</t>
    </rPh>
    <rPh sb="21" eb="22">
      <t>ダイ</t>
    </rPh>
    <rPh sb="26" eb="27">
      <t>フク</t>
    </rPh>
    <phoneticPr fontId="3"/>
  </si>
  <si>
    <t>※図面:200Vの注記あり</t>
    <rPh sb="1" eb="3">
      <t>ズメン</t>
    </rPh>
    <rPh sb="9" eb="11">
      <t>チュウキ</t>
    </rPh>
    <phoneticPr fontId="3"/>
  </si>
  <si>
    <t>FL20W</t>
    <phoneticPr fontId="3"/>
  </si>
  <si>
    <t>FCL32W+FCL40W</t>
    <phoneticPr fontId="3"/>
  </si>
  <si>
    <t>FML18W</t>
    <phoneticPr fontId="3"/>
  </si>
  <si>
    <t>JD110V85WN</t>
    <phoneticPr fontId="3"/>
  </si>
  <si>
    <t>FPL55W</t>
    <phoneticPr fontId="3"/>
  </si>
  <si>
    <t>Kr100W</t>
    <phoneticPr fontId="7"/>
  </si>
  <si>
    <t>FPL27W</t>
    <phoneticPr fontId="3"/>
  </si>
  <si>
    <t>ダウンライト  φ150</t>
    <phoneticPr fontId="7"/>
  </si>
  <si>
    <t>ダウンライト　φ175</t>
    <phoneticPr fontId="7"/>
  </si>
  <si>
    <t>ダウンライト　φ150</t>
    <phoneticPr fontId="7"/>
  </si>
  <si>
    <t>逆富士</t>
    <rPh sb="0" eb="3">
      <t>ギャクフジ</t>
    </rPh>
    <phoneticPr fontId="7"/>
  </si>
  <si>
    <t>逆富士</t>
    <rPh sb="0" eb="3">
      <t>ギャクフジ</t>
    </rPh>
    <phoneticPr fontId="3"/>
  </si>
  <si>
    <t>棚下灯</t>
    <rPh sb="0" eb="3">
      <t>タナシタトウ</t>
    </rPh>
    <phoneticPr fontId="3"/>
  </si>
  <si>
    <t>聴力計測室(→トイレに改修済み)</t>
    <rPh sb="0" eb="2">
      <t>チョウリョク</t>
    </rPh>
    <rPh sb="2" eb="4">
      <t>ケイソク</t>
    </rPh>
    <rPh sb="4" eb="5">
      <t>シツ</t>
    </rPh>
    <rPh sb="11" eb="14">
      <t>カイシュウズ</t>
    </rPh>
    <phoneticPr fontId="7"/>
  </si>
  <si>
    <t>棚下灯</t>
    <rPh sb="0" eb="3">
      <t>タナシタトウ</t>
    </rPh>
    <phoneticPr fontId="7"/>
  </si>
  <si>
    <t>逆富士　パイプ吊</t>
    <rPh sb="0" eb="3">
      <t>ギャクフジ</t>
    </rPh>
    <rPh sb="7" eb="8">
      <t>ツリ</t>
    </rPh>
    <phoneticPr fontId="7"/>
  </si>
  <si>
    <t>反射笠　パイプ吊</t>
    <rPh sb="7" eb="8">
      <t>ツリ</t>
    </rPh>
    <phoneticPr fontId="7"/>
  </si>
  <si>
    <t>間接トラフ</t>
    <phoneticPr fontId="7"/>
  </si>
  <si>
    <t>反射笠　パイプ吊</t>
    <rPh sb="0" eb="3">
      <t>ハンシャカサ</t>
    </rPh>
    <phoneticPr fontId="7"/>
  </si>
  <si>
    <t xml:space="preserve">埋込　表示灯「使用中」 </t>
    <rPh sb="3" eb="6">
      <t>ヒョウジトウ</t>
    </rPh>
    <rPh sb="7" eb="10">
      <t>シヨウチュウ</t>
    </rPh>
    <phoneticPr fontId="7"/>
  </si>
  <si>
    <t>逆富士　SUS　WP</t>
    <rPh sb="0" eb="3">
      <t>ギャクフジ</t>
    </rPh>
    <phoneticPr fontId="7"/>
  </si>
  <si>
    <t>棚下灯　壁付</t>
    <rPh sb="0" eb="3">
      <t>タナシタトウ</t>
    </rPh>
    <rPh sb="4" eb="6">
      <t>カベツ</t>
    </rPh>
    <phoneticPr fontId="7"/>
  </si>
  <si>
    <t>非常灯　電源別置　片反射笠付</t>
    <rPh sb="0" eb="3">
      <t>ヒジョウトウ</t>
    </rPh>
    <rPh sb="4" eb="8">
      <t>デンゲンベッチ</t>
    </rPh>
    <phoneticPr fontId="7"/>
  </si>
  <si>
    <t>非常灯　電源別置　片反射笠付</t>
    <rPh sb="0" eb="3">
      <t>ヒジョウトウ</t>
    </rPh>
    <rPh sb="9" eb="10">
      <t>カタ</t>
    </rPh>
    <rPh sb="13" eb="14">
      <t>ツキ</t>
    </rPh>
    <phoneticPr fontId="7"/>
  </si>
  <si>
    <t>FHF32W＋IL40W</t>
    <phoneticPr fontId="3"/>
  </si>
  <si>
    <t>非常灯　電源別置　φ150</t>
    <rPh sb="4" eb="8">
      <t>デンゲンベッチ</t>
    </rPh>
    <phoneticPr fontId="7"/>
  </si>
  <si>
    <t>非常灯　電源別置　φ150　防水</t>
    <rPh sb="4" eb="8">
      <t>デンゲンベッチ</t>
    </rPh>
    <phoneticPr fontId="7"/>
  </si>
  <si>
    <t>非常灯　電源別置　φ150　防水</t>
    <rPh sb="4" eb="8">
      <t>デンゲンベッチ</t>
    </rPh>
    <rPh sb="14" eb="16">
      <t>ボウスイ</t>
    </rPh>
    <phoneticPr fontId="7"/>
  </si>
  <si>
    <t>反射笠　非常照明付</t>
    <rPh sb="0" eb="3">
      <t>ハンシャカサ</t>
    </rPh>
    <rPh sb="6" eb="8">
      <t>ショウメイ</t>
    </rPh>
    <rPh sb="8" eb="9">
      <t>ツ</t>
    </rPh>
    <phoneticPr fontId="3"/>
  </si>
  <si>
    <t>不明</t>
    <rPh sb="0" eb="2">
      <t>フメイ</t>
    </rPh>
    <phoneticPr fontId="3"/>
  </si>
  <si>
    <t>設定ベースライン</t>
    <rPh sb="0" eb="2">
      <t>セッテイ</t>
    </rPh>
    <phoneticPr fontId="3"/>
  </si>
  <si>
    <t>直近36ヶ月中12か月当り平均</t>
    <rPh sb="0" eb="2">
      <t>チョッキン</t>
    </rPh>
    <rPh sb="5" eb="6">
      <t>ゲツ</t>
    </rPh>
    <rPh sb="6" eb="7">
      <t>チュウ</t>
    </rPh>
    <rPh sb="10" eb="11">
      <t>ゲツ</t>
    </rPh>
    <rPh sb="11" eb="12">
      <t>アタ</t>
    </rPh>
    <rPh sb="13" eb="15">
      <t>ヘイキン</t>
    </rPh>
    <phoneticPr fontId="3"/>
  </si>
  <si>
    <t>照明設備分含む全使用電力</t>
    <rPh sb="0" eb="2">
      <t>ショウメイ</t>
    </rPh>
    <rPh sb="2" eb="4">
      <t>セツビ</t>
    </rPh>
    <rPh sb="4" eb="5">
      <t>ブン</t>
    </rPh>
    <rPh sb="5" eb="6">
      <t>フク</t>
    </rPh>
    <rPh sb="7" eb="8">
      <t>ゼン</t>
    </rPh>
    <rPh sb="8" eb="12">
      <t>シヨウデンリョク</t>
    </rPh>
    <phoneticPr fontId="3"/>
  </si>
  <si>
    <t>電力料金</t>
    <rPh sb="0" eb="4">
      <t>デンリョクリョウキン</t>
    </rPh>
    <phoneticPr fontId="3"/>
  </si>
  <si>
    <t>燃料費調整額</t>
    <rPh sb="0" eb="6">
      <t>ネンリョウヒチョウセイガク</t>
    </rPh>
    <phoneticPr fontId="3"/>
  </si>
  <si>
    <t>再エネ発電賦課金</t>
    <rPh sb="0" eb="1">
      <t>サイ</t>
    </rPh>
    <rPh sb="3" eb="5">
      <t>ハツデン</t>
    </rPh>
    <rPh sb="5" eb="8">
      <t>フカキン</t>
    </rPh>
    <phoneticPr fontId="3"/>
  </si>
  <si>
    <t>電力単価</t>
    <rPh sb="0" eb="4">
      <t>デンリョクタンカ</t>
    </rPh>
    <phoneticPr fontId="3"/>
  </si>
  <si>
    <t>R6.2</t>
  </si>
  <si>
    <t>R6.3</t>
  </si>
  <si>
    <t>R6.4</t>
  </si>
  <si>
    <t>R6.5</t>
  </si>
  <si>
    <t>R6.6</t>
  </si>
  <si>
    <t>R6.7</t>
  </si>
  <si>
    <t>R6.8</t>
  </si>
  <si>
    <t>R6.9</t>
  </si>
  <si>
    <t>R6.10</t>
  </si>
  <si>
    <t>R6.11</t>
    <phoneticPr fontId="3"/>
  </si>
  <si>
    <t>R6.12</t>
    <phoneticPr fontId="3"/>
  </si>
  <si>
    <t>R7.1</t>
    <phoneticPr fontId="3"/>
  </si>
  <si>
    <t>合計</t>
    <rPh sb="0" eb="2">
      <t>ゴウケイ</t>
    </rPh>
    <phoneticPr fontId="3"/>
  </si>
  <si>
    <t>月平均</t>
    <rPh sb="0" eb="3">
      <t>ツキヘイキン</t>
    </rPh>
    <phoneticPr fontId="3"/>
  </si>
  <si>
    <t>電力量料金</t>
    <rPh sb="0" eb="3">
      <t>デンリョクリョウ</t>
    </rPh>
    <rPh sb="3" eb="5">
      <t>リョウキン</t>
    </rPh>
    <phoneticPr fontId="3"/>
  </si>
  <si>
    <t>燃料費調整額</t>
    <rPh sb="0" eb="3">
      <t>ネンリョウヒ</t>
    </rPh>
    <rPh sb="3" eb="5">
      <t>チョウセイ</t>
    </rPh>
    <rPh sb="5" eb="6">
      <t>ガク</t>
    </rPh>
    <phoneticPr fontId="3"/>
  </si>
  <si>
    <t>電力単価</t>
    <rPh sb="0" eb="2">
      <t>デンリョク</t>
    </rPh>
    <rPh sb="2" eb="4">
      <t>タンカ</t>
    </rPh>
    <phoneticPr fontId="3"/>
  </si>
  <si>
    <t>R5.2</t>
  </si>
  <si>
    <t>R5.3</t>
  </si>
  <si>
    <t>R5.4</t>
  </si>
  <si>
    <t>R5.5</t>
  </si>
  <si>
    <t>R5.6</t>
  </si>
  <si>
    <t>R5.7</t>
  </si>
  <si>
    <t>R5.8</t>
  </si>
  <si>
    <t>R5.9</t>
  </si>
  <si>
    <t>R5.10</t>
  </si>
  <si>
    <t>R5.11</t>
    <phoneticPr fontId="3"/>
  </si>
  <si>
    <t>R5.12</t>
    <phoneticPr fontId="3"/>
  </si>
  <si>
    <t>R6.1</t>
    <phoneticPr fontId="3"/>
  </si>
  <si>
    <t>R4.2</t>
  </si>
  <si>
    <t>R4.3</t>
  </si>
  <si>
    <t>R4.4</t>
  </si>
  <si>
    <t>R4.5</t>
  </si>
  <si>
    <t>R4.6</t>
  </si>
  <si>
    <t>R4.7</t>
  </si>
  <si>
    <t>R4.8</t>
  </si>
  <si>
    <t>R4.9</t>
  </si>
  <si>
    <t>R4.10</t>
  </si>
  <si>
    <t>R4.11</t>
    <phoneticPr fontId="3"/>
  </si>
  <si>
    <t>R4.12</t>
    <phoneticPr fontId="3"/>
  </si>
  <si>
    <t>R5.1</t>
    <phoneticPr fontId="3"/>
  </si>
  <si>
    <t>照明設備稼働時間</t>
    <rPh sb="0" eb="2">
      <t>ショウメイ</t>
    </rPh>
    <rPh sb="2" eb="4">
      <t>セツビ</t>
    </rPh>
    <rPh sb="4" eb="8">
      <t>カドウジカン</t>
    </rPh>
    <phoneticPr fontId="3"/>
  </si>
  <si>
    <t>室種別名称</t>
    <rPh sb="0" eb="1">
      <t>シツ</t>
    </rPh>
    <rPh sb="1" eb="3">
      <t>シュベツ</t>
    </rPh>
    <rPh sb="3" eb="5">
      <t>メイショウ</t>
    </rPh>
    <phoneticPr fontId="3"/>
  </si>
  <si>
    <t>稼働時間帯</t>
    <rPh sb="0" eb="5">
      <t>カドウジカンタイ</t>
    </rPh>
    <phoneticPr fontId="3"/>
  </si>
  <si>
    <t>稼働時間
ｈ/ｄ</t>
    <rPh sb="0" eb="4">
      <t>カドウジカン</t>
    </rPh>
    <phoneticPr fontId="3"/>
  </si>
  <si>
    <t>稼働日数
ｄ/ｙ</t>
    <rPh sb="0" eb="2">
      <t>カドウ</t>
    </rPh>
    <rPh sb="2" eb="4">
      <t>ニッスウ</t>
    </rPh>
    <phoneticPr fontId="3"/>
  </si>
  <si>
    <t>年間稼働時間
ｈ/ｙ</t>
    <rPh sb="0" eb="2">
      <t>ネンカン</t>
    </rPh>
    <rPh sb="2" eb="6">
      <t>カドウジカン</t>
    </rPh>
    <phoneticPr fontId="3"/>
  </si>
  <si>
    <t>執務室</t>
    <rPh sb="0" eb="3">
      <t>シツムシツ</t>
    </rPh>
    <phoneticPr fontId="3"/>
  </si>
  <si>
    <t>08：30～18：00</t>
    <phoneticPr fontId="3"/>
  </si>
  <si>
    <t>共用部</t>
    <rPh sb="0" eb="3">
      <t>キョウヨウブ</t>
    </rPh>
    <phoneticPr fontId="3"/>
  </si>
  <si>
    <t>廊下・階段室・給湯室他</t>
    <rPh sb="0" eb="2">
      <t>ロウカ</t>
    </rPh>
    <rPh sb="3" eb="6">
      <t>カイダンシツ</t>
    </rPh>
    <rPh sb="7" eb="10">
      <t>キュウトウシツ</t>
    </rPh>
    <rPh sb="10" eb="11">
      <t>ホカ</t>
    </rPh>
    <phoneticPr fontId="3"/>
  </si>
  <si>
    <t>便所</t>
    <rPh sb="0" eb="2">
      <t>ベンジョ</t>
    </rPh>
    <phoneticPr fontId="3"/>
  </si>
  <si>
    <t>多目的便所</t>
    <rPh sb="0" eb="5">
      <t>タモクテキベンジョ</t>
    </rPh>
    <phoneticPr fontId="3"/>
  </si>
  <si>
    <t>湯沸室</t>
    <rPh sb="0" eb="2">
      <t>ユワカシ</t>
    </rPh>
    <rPh sb="2" eb="3">
      <t>シツ</t>
    </rPh>
    <phoneticPr fontId="3"/>
  </si>
  <si>
    <t>更衣室</t>
    <rPh sb="0" eb="3">
      <t>コウイシツ</t>
    </rPh>
    <phoneticPr fontId="3"/>
  </si>
  <si>
    <t>倉庫等</t>
    <rPh sb="0" eb="2">
      <t>ソウコ</t>
    </rPh>
    <rPh sb="2" eb="3">
      <t>トウ</t>
    </rPh>
    <phoneticPr fontId="3"/>
  </si>
  <si>
    <t>00：00～24：00</t>
    <phoneticPr fontId="3"/>
  </si>
  <si>
    <t>17：30～20：00</t>
    <phoneticPr fontId="3"/>
  </si>
  <si>
    <t>非常用照明</t>
    <rPh sb="0" eb="5">
      <t>ヒジョウヨウショウメイ</t>
    </rPh>
    <phoneticPr fontId="3"/>
  </si>
  <si>
    <t>その他</t>
    <rPh sb="2" eb="3">
      <t>タ</t>
    </rPh>
    <phoneticPr fontId="3"/>
  </si>
  <si>
    <t>エレベーターホール</t>
    <phoneticPr fontId="3"/>
  </si>
  <si>
    <t>照明器具一覧</t>
    <rPh sb="0" eb="4">
      <t>ショウメイキグ</t>
    </rPh>
    <rPh sb="4" eb="6">
      <t>イチラン</t>
    </rPh>
    <phoneticPr fontId="3"/>
  </si>
  <si>
    <t>№</t>
    <phoneticPr fontId="3"/>
  </si>
  <si>
    <t>検索用</t>
    <rPh sb="0" eb="3">
      <t>ケンサクヨウ</t>
    </rPh>
    <phoneticPr fontId="3"/>
  </si>
  <si>
    <t>照明器具</t>
    <rPh sb="0" eb="4">
      <t>ショウメイキグ</t>
    </rPh>
    <phoneticPr fontId="3"/>
  </si>
  <si>
    <t>照明器具仕様</t>
    <rPh sb="0" eb="6">
      <t>ショウメイキグシヨウ</t>
    </rPh>
    <phoneticPr fontId="3"/>
  </si>
  <si>
    <t>消費電力　W/台</t>
    <rPh sb="0" eb="4">
      <t>ショウヒデンリョク</t>
    </rPh>
    <rPh sb="7" eb="8">
      <t>ダイ</t>
    </rPh>
    <phoneticPr fontId="3"/>
  </si>
  <si>
    <t>機械室</t>
    <rPh sb="0" eb="3">
      <t>キカイシツ</t>
    </rPh>
    <phoneticPr fontId="3"/>
  </si>
  <si>
    <t>守衛室</t>
    <rPh sb="0" eb="3">
      <t>シュエイシツ</t>
    </rPh>
    <phoneticPr fontId="3"/>
  </si>
  <si>
    <t>夜間救急センター</t>
    <rPh sb="0" eb="2">
      <t>ヤカン</t>
    </rPh>
    <rPh sb="2" eb="4">
      <t>キュウキュウ</t>
    </rPh>
    <phoneticPr fontId="3"/>
  </si>
  <si>
    <t>登庁時，退庁時0.5ｈ</t>
    <rPh sb="0" eb="2">
      <t>トウチョウ</t>
    </rPh>
    <rPh sb="2" eb="3">
      <t>ジ</t>
    </rPh>
    <rPh sb="4" eb="7">
      <t>タイチョウジ</t>
    </rPh>
    <phoneticPr fontId="3"/>
  </si>
  <si>
    <t>17：30～01：30</t>
    <phoneticPr fontId="3"/>
  </si>
  <si>
    <t>□</t>
  </si>
  <si>
    <t>■</t>
  </si>
  <si>
    <t>稼働率</t>
    <rPh sb="0" eb="3">
      <t>カドウリツ</t>
    </rPh>
    <phoneticPr fontId="3"/>
  </si>
  <si>
    <t>室種別名称</t>
    <rPh sb="0" eb="3">
      <t>シツシュベツ</t>
    </rPh>
    <rPh sb="3" eb="5">
      <t>メイショウ</t>
    </rPh>
    <phoneticPr fontId="3"/>
  </si>
  <si>
    <t>更新
対象</t>
    <rPh sb="0" eb="2">
      <t>コウシン</t>
    </rPh>
    <rPh sb="3" eb="5">
      <t>タイショウ</t>
    </rPh>
    <phoneticPr fontId="3"/>
  </si>
  <si>
    <t>年間
点灯時間</t>
    <rPh sb="0" eb="2">
      <t>ネンカン</t>
    </rPh>
    <rPh sb="3" eb="5">
      <t>テントウ</t>
    </rPh>
    <rPh sb="5" eb="7">
      <t>ジカン</t>
    </rPh>
    <phoneticPr fontId="3"/>
  </si>
  <si>
    <t>消費電力
(W/台)</t>
    <rPh sb="0" eb="4">
      <t>ショウヒデンリョク</t>
    </rPh>
    <rPh sb="8" eb="9">
      <t>ダイ</t>
    </rPh>
    <phoneticPr fontId="3"/>
  </si>
  <si>
    <t>O-1</t>
    <phoneticPr fontId="3"/>
  </si>
  <si>
    <t>O-2</t>
    <phoneticPr fontId="3"/>
  </si>
  <si>
    <t>O-3</t>
  </si>
  <si>
    <t>O-4</t>
  </si>
  <si>
    <t>1F-1</t>
    <phoneticPr fontId="3"/>
  </si>
  <si>
    <t>1F-2</t>
    <phoneticPr fontId="3"/>
  </si>
  <si>
    <t>1F-3</t>
  </si>
  <si>
    <t>1F-4</t>
  </si>
  <si>
    <t>1F-5</t>
  </si>
  <si>
    <t>1F-6</t>
  </si>
  <si>
    <t>1F-7</t>
  </si>
  <si>
    <t>1F-8</t>
  </si>
  <si>
    <t>1F-9</t>
  </si>
  <si>
    <t>1F-10</t>
  </si>
  <si>
    <t>1F-11</t>
  </si>
  <si>
    <t>1F-12</t>
  </si>
  <si>
    <t>1F-13</t>
  </si>
  <si>
    <t>1F-14</t>
  </si>
  <si>
    <t>1F-15</t>
  </si>
  <si>
    <t>1F-16</t>
  </si>
  <si>
    <t>1F-17</t>
  </si>
  <si>
    <t>1F-18</t>
  </si>
  <si>
    <t>1F-19</t>
  </si>
  <si>
    <t>1F-20</t>
  </si>
  <si>
    <t>1F-21</t>
  </si>
  <si>
    <t>1F-22</t>
  </si>
  <si>
    <t>1F-23</t>
  </si>
  <si>
    <t>1F-24</t>
  </si>
  <si>
    <t>1F-25</t>
  </si>
  <si>
    <t>1F-26</t>
  </si>
  <si>
    <t>1F-27</t>
  </si>
  <si>
    <t>1F-28</t>
  </si>
  <si>
    <t>1F-29</t>
  </si>
  <si>
    <t>1F-30</t>
  </si>
  <si>
    <t>1F-31</t>
  </si>
  <si>
    <t>1F-32</t>
  </si>
  <si>
    <t>1F-33</t>
  </si>
  <si>
    <t>1F-34</t>
  </si>
  <si>
    <t>1F-35</t>
  </si>
  <si>
    <t>1F-36</t>
  </si>
  <si>
    <t>1F-37</t>
  </si>
  <si>
    <t>1F-38</t>
  </si>
  <si>
    <t>1F-39</t>
  </si>
  <si>
    <t>1F-40</t>
  </si>
  <si>
    <t>1F-41</t>
  </si>
  <si>
    <t>1F-42</t>
  </si>
  <si>
    <t>1F-43</t>
  </si>
  <si>
    <t>1F-44</t>
  </si>
  <si>
    <t>1F-45</t>
  </si>
  <si>
    <t>1F-46</t>
  </si>
  <si>
    <t>1F-47</t>
  </si>
  <si>
    <t>1F-48</t>
  </si>
  <si>
    <t>1F-49</t>
  </si>
  <si>
    <t>1F-50</t>
  </si>
  <si>
    <t>1F-51</t>
  </si>
  <si>
    <t>1F-52</t>
  </si>
  <si>
    <t>1F-53</t>
  </si>
  <si>
    <t>1F-54</t>
  </si>
  <si>
    <t>1F-55</t>
  </si>
  <si>
    <t>1F-56</t>
  </si>
  <si>
    <t>1F-57</t>
  </si>
  <si>
    <t>1F-58</t>
  </si>
  <si>
    <t>1F-59</t>
  </si>
  <si>
    <t>1F-60</t>
  </si>
  <si>
    <t>1F-61</t>
  </si>
  <si>
    <t>1F-62</t>
  </si>
  <si>
    <t>1F-63</t>
  </si>
  <si>
    <t>1F-64</t>
  </si>
  <si>
    <t>1F-65</t>
  </si>
  <si>
    <t>1F-66</t>
  </si>
  <si>
    <t>1F-67</t>
  </si>
  <si>
    <t>1F-68</t>
  </si>
  <si>
    <t>1F-69</t>
  </si>
  <si>
    <t>1F-70</t>
  </si>
  <si>
    <t>1F-71</t>
  </si>
  <si>
    <t>1F-72</t>
  </si>
  <si>
    <t>1F-73</t>
  </si>
  <si>
    <t>1F-74</t>
  </si>
  <si>
    <t>1F-75</t>
  </si>
  <si>
    <t>1F-76</t>
  </si>
  <si>
    <t>1F-77</t>
  </si>
  <si>
    <t>1F-78</t>
  </si>
  <si>
    <t>1F-79</t>
  </si>
  <si>
    <t>1F-80</t>
  </si>
  <si>
    <t>1F-81</t>
  </si>
  <si>
    <t>1F-82</t>
  </si>
  <si>
    <t>1F-83</t>
  </si>
  <si>
    <t>1F-84</t>
  </si>
  <si>
    <t>1F-85</t>
  </si>
  <si>
    <t>1F-86</t>
  </si>
  <si>
    <t>1F-87</t>
  </si>
  <si>
    <t>1F-88</t>
  </si>
  <si>
    <t>1F-89</t>
  </si>
  <si>
    <t>1F-90</t>
  </si>
  <si>
    <t>1F-91</t>
  </si>
  <si>
    <t>1F-92</t>
  </si>
  <si>
    <t>1F-93</t>
  </si>
  <si>
    <t>1F-94</t>
  </si>
  <si>
    <t>1F-95</t>
  </si>
  <si>
    <t>1F-96</t>
  </si>
  <si>
    <t>1F-97</t>
  </si>
  <si>
    <t>1F-98</t>
  </si>
  <si>
    <t>1F-99</t>
  </si>
  <si>
    <t>1F-100</t>
  </si>
  <si>
    <t>1F-101</t>
  </si>
  <si>
    <t>1F-102</t>
  </si>
  <si>
    <t>1F-103</t>
  </si>
  <si>
    <t>1F-104</t>
  </si>
  <si>
    <t>1F-105</t>
  </si>
  <si>
    <t>1F-106</t>
  </si>
  <si>
    <t>1F-107</t>
  </si>
  <si>
    <t>1F-108</t>
  </si>
  <si>
    <t>1F-109</t>
  </si>
  <si>
    <t>1F-110</t>
  </si>
  <si>
    <t>1F-111</t>
  </si>
  <si>
    <t>1F-112</t>
  </si>
  <si>
    <t>1F-113</t>
  </si>
  <si>
    <t>1F-114</t>
  </si>
  <si>
    <t>1F-115</t>
  </si>
  <si>
    <t>1F-116</t>
  </si>
  <si>
    <t>1F-117</t>
  </si>
  <si>
    <t>1F-118</t>
  </si>
  <si>
    <t>1F-119</t>
  </si>
  <si>
    <t>1F-120</t>
  </si>
  <si>
    <t>1F-121</t>
  </si>
  <si>
    <t>1F-122</t>
  </si>
  <si>
    <t>1F-123</t>
  </si>
  <si>
    <t>1F-124</t>
  </si>
  <si>
    <t>1F-125</t>
  </si>
  <si>
    <t>1F-126</t>
  </si>
  <si>
    <t>1F-127</t>
  </si>
  <si>
    <t>1F-128</t>
  </si>
  <si>
    <t>1F-129</t>
  </si>
  <si>
    <t>1F-130</t>
  </si>
  <si>
    <t>1F-131</t>
  </si>
  <si>
    <t>1F-132</t>
  </si>
  <si>
    <t>1F-133</t>
  </si>
  <si>
    <t>1F-134</t>
  </si>
  <si>
    <t>1F-135</t>
  </si>
  <si>
    <t>1F-136</t>
  </si>
  <si>
    <t>1F-137</t>
  </si>
  <si>
    <t>1F-138</t>
  </si>
  <si>
    <t>1F-139</t>
  </si>
  <si>
    <t>1F-140</t>
  </si>
  <si>
    <t>1F-141</t>
  </si>
  <si>
    <t>1F-142</t>
  </si>
  <si>
    <t>1F-143</t>
  </si>
  <si>
    <t>1F-144</t>
  </si>
  <si>
    <t>1F-145</t>
  </si>
  <si>
    <t>1F-146</t>
  </si>
  <si>
    <t>1F-147</t>
  </si>
  <si>
    <t>1F-148</t>
  </si>
  <si>
    <t>1F-149</t>
  </si>
  <si>
    <t>1F-150</t>
  </si>
  <si>
    <t>1F-151</t>
  </si>
  <si>
    <t>1F-152</t>
  </si>
  <si>
    <t>1F-153</t>
  </si>
  <si>
    <t>1F-154</t>
  </si>
  <si>
    <t>1F-155</t>
  </si>
  <si>
    <t>1F-156</t>
  </si>
  <si>
    <t>1F-157</t>
  </si>
  <si>
    <t>1F-158</t>
  </si>
  <si>
    <t>1F-159</t>
  </si>
  <si>
    <t>1F-160</t>
  </si>
  <si>
    <t>2F-1</t>
    <phoneticPr fontId="3"/>
  </si>
  <si>
    <t>2F-2</t>
    <phoneticPr fontId="3"/>
  </si>
  <si>
    <t>2F-3</t>
  </si>
  <si>
    <t>2F-4</t>
  </si>
  <si>
    <t>2F-5</t>
  </si>
  <si>
    <t>2F-6</t>
  </si>
  <si>
    <t>2F-7</t>
  </si>
  <si>
    <t>2F-8</t>
  </si>
  <si>
    <t>2F-9</t>
  </si>
  <si>
    <t>2F-10</t>
  </si>
  <si>
    <t>2F-11</t>
  </si>
  <si>
    <t>2F-12</t>
  </si>
  <si>
    <t>2F-13</t>
  </si>
  <si>
    <t>2F-14</t>
  </si>
  <si>
    <t>2F-15</t>
  </si>
  <si>
    <t>2F-16</t>
  </si>
  <si>
    <t>2F-17</t>
  </si>
  <si>
    <t>2F-18</t>
  </si>
  <si>
    <t>2F-19</t>
  </si>
  <si>
    <t>2F-20</t>
  </si>
  <si>
    <t>2F-21</t>
  </si>
  <si>
    <t>2F-22</t>
  </si>
  <si>
    <t>2F-23</t>
  </si>
  <si>
    <t>2F-24</t>
  </si>
  <si>
    <t>2F-25</t>
  </si>
  <si>
    <t>2F-26</t>
  </si>
  <si>
    <t>2F-27</t>
  </si>
  <si>
    <t>2F-28</t>
  </si>
  <si>
    <t>2F-29</t>
  </si>
  <si>
    <t>2F-30</t>
  </si>
  <si>
    <t>2F-31</t>
  </si>
  <si>
    <t>2F-32</t>
  </si>
  <si>
    <t>2F-33</t>
  </si>
  <si>
    <t>2F-34</t>
  </si>
  <si>
    <t>2F-35</t>
  </si>
  <si>
    <t>2F-36</t>
  </si>
  <si>
    <t>2F-37</t>
  </si>
  <si>
    <t>2F-38</t>
  </si>
  <si>
    <t>2F-39</t>
  </si>
  <si>
    <t>2F-40</t>
  </si>
  <si>
    <t>2F-41</t>
  </si>
  <si>
    <t>2F-42</t>
  </si>
  <si>
    <t>2F-43</t>
  </si>
  <si>
    <t>2F-44</t>
  </si>
  <si>
    <t>2F-45</t>
  </si>
  <si>
    <t>2F-46</t>
  </si>
  <si>
    <t>2F-47</t>
  </si>
  <si>
    <t>2F-48</t>
  </si>
  <si>
    <t>2F-49</t>
  </si>
  <si>
    <t>2F-50</t>
  </si>
  <si>
    <t>2F-51</t>
  </si>
  <si>
    <t>2F-52</t>
  </si>
  <si>
    <t>2F-53</t>
  </si>
  <si>
    <t>2F-54</t>
  </si>
  <si>
    <t>2F-55</t>
  </si>
  <si>
    <t>2F-56</t>
  </si>
  <si>
    <t>2F-57</t>
  </si>
  <si>
    <t>2F-58</t>
  </si>
  <si>
    <t>2F-59</t>
  </si>
  <si>
    <t>2F-60</t>
  </si>
  <si>
    <t>2F-61</t>
  </si>
  <si>
    <t>2F-62</t>
  </si>
  <si>
    <t>2F-63</t>
  </si>
  <si>
    <t>2F-64</t>
  </si>
  <si>
    <t>2F-65</t>
  </si>
  <si>
    <t>2F-66</t>
  </si>
  <si>
    <t>2F-67</t>
  </si>
  <si>
    <t>2F-68</t>
  </si>
  <si>
    <t>2F-69</t>
  </si>
  <si>
    <t>2F-70</t>
  </si>
  <si>
    <t>2F-71</t>
  </si>
  <si>
    <t>2F-72</t>
  </si>
  <si>
    <t>2F-73</t>
  </si>
  <si>
    <t>2F-74</t>
  </si>
  <si>
    <t>2F-75</t>
  </si>
  <si>
    <t>2F-76</t>
  </si>
  <si>
    <t>2F-77</t>
  </si>
  <si>
    <t>2F-78</t>
  </si>
  <si>
    <t>2F-79</t>
  </si>
  <si>
    <t>2F-80</t>
  </si>
  <si>
    <t>2F-81</t>
  </si>
  <si>
    <t>2F-82</t>
  </si>
  <si>
    <t>2F-83</t>
  </si>
  <si>
    <t>2F-84</t>
  </si>
  <si>
    <t>2F-85</t>
  </si>
  <si>
    <t>2F-86</t>
  </si>
  <si>
    <t>2F-87</t>
  </si>
  <si>
    <t>2F-88</t>
  </si>
  <si>
    <t>2F-89</t>
  </si>
  <si>
    <t>2F-90</t>
  </si>
  <si>
    <t>2F-91</t>
  </si>
  <si>
    <t>2F-92</t>
  </si>
  <si>
    <t>2F-93</t>
  </si>
  <si>
    <t>2F-94</t>
  </si>
  <si>
    <t>2F-95</t>
  </si>
  <si>
    <t>2F-96</t>
  </si>
  <si>
    <t>2F-97</t>
  </si>
  <si>
    <t>2F-98</t>
  </si>
  <si>
    <t>2F-99</t>
  </si>
  <si>
    <t>2F-100</t>
  </si>
  <si>
    <t>2F-101</t>
  </si>
  <si>
    <t>2F-102</t>
  </si>
  <si>
    <t>2F-103</t>
  </si>
  <si>
    <t>2F-104</t>
  </si>
  <si>
    <t>2F-105</t>
  </si>
  <si>
    <t>2F-106</t>
  </si>
  <si>
    <t>2F-107</t>
  </si>
  <si>
    <t>2F-108</t>
  </si>
  <si>
    <t>2F-109</t>
  </si>
  <si>
    <t>2F-110</t>
  </si>
  <si>
    <t>2F-111</t>
  </si>
  <si>
    <t>2F-112</t>
  </si>
  <si>
    <t>2F-113</t>
  </si>
  <si>
    <t>2F-114</t>
  </si>
  <si>
    <t>2F-115</t>
  </si>
  <si>
    <t>2F-116</t>
  </si>
  <si>
    <t>2F-117</t>
  </si>
  <si>
    <t>2F-118</t>
  </si>
  <si>
    <t>2F-119</t>
  </si>
  <si>
    <t>2F-120</t>
  </si>
  <si>
    <t>2F-121</t>
  </si>
  <si>
    <t>2F-122</t>
  </si>
  <si>
    <t>2F-123</t>
  </si>
  <si>
    <t>2F-124</t>
  </si>
  <si>
    <t>2F-125</t>
  </si>
  <si>
    <t>2F-126</t>
  </si>
  <si>
    <t>2F-127</t>
  </si>
  <si>
    <t>2F-128</t>
  </si>
  <si>
    <t>2F-129</t>
  </si>
  <si>
    <t>2F-130</t>
  </si>
  <si>
    <t>2F-131</t>
  </si>
  <si>
    <t>2F-132</t>
  </si>
  <si>
    <t>2F-133</t>
  </si>
  <si>
    <t>2F-134</t>
  </si>
  <si>
    <t>2F-135</t>
  </si>
  <si>
    <t>2F-136</t>
  </si>
  <si>
    <t>2F-137</t>
  </si>
  <si>
    <t>2F-138</t>
  </si>
  <si>
    <t>2F-139</t>
  </si>
  <si>
    <t>2F-140</t>
  </si>
  <si>
    <t>2F-141</t>
  </si>
  <si>
    <t>2F-142</t>
  </si>
  <si>
    <t>2F-143</t>
  </si>
  <si>
    <t>2F-144</t>
  </si>
  <si>
    <t>2F-145</t>
  </si>
  <si>
    <t>2F-146</t>
  </si>
  <si>
    <t>2F-147</t>
  </si>
  <si>
    <t>2F-148</t>
  </si>
  <si>
    <t>2F-149</t>
  </si>
  <si>
    <t>2F-150</t>
  </si>
  <si>
    <t>2F-151</t>
  </si>
  <si>
    <t>2F-152</t>
  </si>
  <si>
    <t>3F-1</t>
    <phoneticPr fontId="3"/>
  </si>
  <si>
    <t>3F-2</t>
    <phoneticPr fontId="3"/>
  </si>
  <si>
    <t>3F-3</t>
  </si>
  <si>
    <t>3F-4</t>
  </si>
  <si>
    <t>3F-5</t>
  </si>
  <si>
    <t>3F-6</t>
  </si>
  <si>
    <t>3F-7</t>
  </si>
  <si>
    <t>3F-8</t>
  </si>
  <si>
    <t>3F-9</t>
  </si>
  <si>
    <t>3F-10</t>
  </si>
  <si>
    <t>3F-11</t>
  </si>
  <si>
    <t>3F-12</t>
  </si>
  <si>
    <t>3F-13</t>
  </si>
  <si>
    <t>3F-14</t>
  </si>
  <si>
    <t>3F-15</t>
  </si>
  <si>
    <t>3F-16</t>
  </si>
  <si>
    <t>3F-17</t>
  </si>
  <si>
    <t>3F-18</t>
  </si>
  <si>
    <t>3F-19</t>
  </si>
  <si>
    <t>3F-20</t>
  </si>
  <si>
    <t>3F-21</t>
  </si>
  <si>
    <t>3F-22</t>
  </si>
  <si>
    <t>3F-23</t>
  </si>
  <si>
    <t>3F-24</t>
  </si>
  <si>
    <t>3F-25</t>
  </si>
  <si>
    <t>3F-26</t>
  </si>
  <si>
    <t>3F-27</t>
  </si>
  <si>
    <t>3F-28</t>
  </si>
  <si>
    <t>3F-29</t>
  </si>
  <si>
    <t>3F-30</t>
  </si>
  <si>
    <t>3F-31</t>
  </si>
  <si>
    <t>3F-32</t>
  </si>
  <si>
    <t>3F-33</t>
  </si>
  <si>
    <t>3F-34</t>
  </si>
  <si>
    <t>3F-35</t>
  </si>
  <si>
    <t>3F-36</t>
  </si>
  <si>
    <t>3F-37</t>
  </si>
  <si>
    <t>3F-38</t>
  </si>
  <si>
    <t>3F-39</t>
  </si>
  <si>
    <t>3F-40</t>
  </si>
  <si>
    <t>3F-41</t>
  </si>
  <si>
    <t>3F-42</t>
  </si>
  <si>
    <t>3F-43</t>
  </si>
  <si>
    <t>3F-44</t>
  </si>
  <si>
    <t>3F-45</t>
  </si>
  <si>
    <t>3F-46</t>
  </si>
  <si>
    <t>3F-47</t>
  </si>
  <si>
    <t>3F-48</t>
  </si>
  <si>
    <t>3F-49</t>
  </si>
  <si>
    <t>3F-50</t>
  </si>
  <si>
    <t>3F-51</t>
  </si>
  <si>
    <t>3F-52</t>
  </si>
  <si>
    <t>3F-53</t>
  </si>
  <si>
    <t>3F-54</t>
  </si>
  <si>
    <t>3F-55</t>
  </si>
  <si>
    <t>3F-56</t>
  </si>
  <si>
    <t>3F-57</t>
  </si>
  <si>
    <t>3F-58</t>
  </si>
  <si>
    <t>3F-59</t>
  </si>
  <si>
    <t>3F-60</t>
  </si>
  <si>
    <t>3F-61</t>
  </si>
  <si>
    <t>3F-62</t>
  </si>
  <si>
    <t>3F-63</t>
  </si>
  <si>
    <t>3F-64</t>
  </si>
  <si>
    <t>3F-65</t>
  </si>
  <si>
    <t>3F-66</t>
  </si>
  <si>
    <t>3F-67</t>
  </si>
  <si>
    <t>3F-68</t>
  </si>
  <si>
    <t>3F-69</t>
  </si>
  <si>
    <t>3F-70</t>
  </si>
  <si>
    <t>3F-71</t>
  </si>
  <si>
    <t>3F-72</t>
  </si>
  <si>
    <t>3F-73</t>
  </si>
  <si>
    <t>3F-74</t>
  </si>
  <si>
    <t>3F-75</t>
  </si>
  <si>
    <t>3F-76</t>
  </si>
  <si>
    <t>3F-77</t>
  </si>
  <si>
    <t>3F-78</t>
  </si>
  <si>
    <t>3F-79</t>
  </si>
  <si>
    <t>3F-80</t>
  </si>
  <si>
    <t>3F-81</t>
  </si>
  <si>
    <t>3F-82</t>
  </si>
  <si>
    <t>3F-83</t>
  </si>
  <si>
    <t>3F-84</t>
  </si>
  <si>
    <t>3F-85</t>
  </si>
  <si>
    <t>3F-86</t>
  </si>
  <si>
    <t>3F-87</t>
  </si>
  <si>
    <t>3F-88</t>
  </si>
  <si>
    <t>3F-89</t>
  </si>
  <si>
    <t>3F-90</t>
  </si>
  <si>
    <t>3F-91</t>
  </si>
  <si>
    <t>3F-92</t>
  </si>
  <si>
    <t>3F-93</t>
  </si>
  <si>
    <t>3F-94</t>
  </si>
  <si>
    <t>3F-95</t>
  </si>
  <si>
    <t>3F-96</t>
  </si>
  <si>
    <t>3F-97</t>
  </si>
  <si>
    <t>3F-98</t>
  </si>
  <si>
    <t>3F-99</t>
  </si>
  <si>
    <t>3F-100</t>
  </si>
  <si>
    <t>3F-101</t>
  </si>
  <si>
    <t>3F-102</t>
  </si>
  <si>
    <t>3F-103</t>
  </si>
  <si>
    <t>3F-104</t>
  </si>
  <si>
    <t>3F-105</t>
  </si>
  <si>
    <t>3F-106</t>
  </si>
  <si>
    <t>3F-107</t>
  </si>
  <si>
    <t>3F-108</t>
  </si>
  <si>
    <t>3F-109</t>
  </si>
  <si>
    <t>3F-110</t>
  </si>
  <si>
    <t>3F-111</t>
  </si>
  <si>
    <t>3F-112</t>
  </si>
  <si>
    <t>3F-113</t>
  </si>
  <si>
    <t>3F-114</t>
  </si>
  <si>
    <t>3F-115</t>
  </si>
  <si>
    <t>3F-116</t>
  </si>
  <si>
    <t>3F-117</t>
  </si>
  <si>
    <t>3F-118</t>
  </si>
  <si>
    <t>3F-119</t>
  </si>
  <si>
    <t>3F-120</t>
  </si>
  <si>
    <t>3F-121</t>
  </si>
  <si>
    <t>3F-122</t>
  </si>
  <si>
    <t>3F-123</t>
  </si>
  <si>
    <t>4F-1</t>
    <phoneticPr fontId="3"/>
  </si>
  <si>
    <t>4F-2</t>
    <phoneticPr fontId="3"/>
  </si>
  <si>
    <t>4F-3</t>
  </si>
  <si>
    <t>4F-4</t>
  </si>
  <si>
    <t>4F-5</t>
  </si>
  <si>
    <t>4F-6</t>
  </si>
  <si>
    <t>4F-7</t>
  </si>
  <si>
    <t>4F-8</t>
  </si>
  <si>
    <t>4F-9</t>
  </si>
  <si>
    <t>4F-10</t>
  </si>
  <si>
    <t>4F-11</t>
  </si>
  <si>
    <t>4F-12</t>
  </si>
  <si>
    <t>4F-13</t>
  </si>
  <si>
    <t>4F-14</t>
  </si>
  <si>
    <t>4F-15</t>
  </si>
  <si>
    <t>4F-16</t>
  </si>
  <si>
    <t>4F-17</t>
  </si>
  <si>
    <t>4F-18</t>
  </si>
  <si>
    <t>4F-19</t>
  </si>
  <si>
    <t>4F-20</t>
  </si>
  <si>
    <t>4F-21</t>
  </si>
  <si>
    <t>4F-22</t>
  </si>
  <si>
    <t>4F-23</t>
  </si>
  <si>
    <t>4F-24</t>
  </si>
  <si>
    <t>4F-25</t>
  </si>
  <si>
    <t>4F-26</t>
  </si>
  <si>
    <t>4F-27</t>
  </si>
  <si>
    <t>4F-28</t>
  </si>
  <si>
    <t>4F-29</t>
  </si>
  <si>
    <t>4F-30</t>
  </si>
  <si>
    <t>4F-31</t>
  </si>
  <si>
    <t>4F-32</t>
  </si>
  <si>
    <t>4F-33</t>
  </si>
  <si>
    <t>4F-34</t>
  </si>
  <si>
    <t>4F-35</t>
  </si>
  <si>
    <t>4F-36</t>
  </si>
  <si>
    <t>4F-37</t>
  </si>
  <si>
    <t>4F-38</t>
  </si>
  <si>
    <t>4F-39</t>
  </si>
  <si>
    <t>4F-40</t>
  </si>
  <si>
    <t>4F-41</t>
  </si>
  <si>
    <t>4F-42</t>
  </si>
  <si>
    <t>4F-43</t>
  </si>
  <si>
    <t>4F-44</t>
  </si>
  <si>
    <t>4F-45</t>
  </si>
  <si>
    <t>4F-46</t>
  </si>
  <si>
    <t>4F-47</t>
  </si>
  <si>
    <t>4F-48</t>
  </si>
  <si>
    <t>4F-49</t>
  </si>
  <si>
    <t>4F-50</t>
  </si>
  <si>
    <t>4F-51</t>
  </si>
  <si>
    <t>4F-52</t>
  </si>
  <si>
    <t>4F-53</t>
  </si>
  <si>
    <t>4F-54</t>
  </si>
  <si>
    <t>4F-55</t>
  </si>
  <si>
    <t>4F-56</t>
  </si>
  <si>
    <t>4F-57</t>
  </si>
  <si>
    <t>4F-58</t>
  </si>
  <si>
    <t>4F-59</t>
  </si>
  <si>
    <t>4F-60</t>
  </si>
  <si>
    <t>4F-61</t>
  </si>
  <si>
    <t>4F-62</t>
  </si>
  <si>
    <t>4F-63</t>
  </si>
  <si>
    <t>4F-64</t>
  </si>
  <si>
    <t>4F-65</t>
  </si>
  <si>
    <t>4F-66</t>
  </si>
  <si>
    <t>4F-67</t>
  </si>
  <si>
    <t>4F-68</t>
  </si>
  <si>
    <t>4F-69</t>
  </si>
  <si>
    <t>4F-70</t>
  </si>
  <si>
    <t>4F-71</t>
  </si>
  <si>
    <t>4F-72</t>
  </si>
  <si>
    <t>4F-73</t>
  </si>
  <si>
    <t>4F-74</t>
  </si>
  <si>
    <t>4F-75</t>
  </si>
  <si>
    <t>4F-76</t>
  </si>
  <si>
    <t>4F-77</t>
  </si>
  <si>
    <t>4F-78</t>
  </si>
  <si>
    <t>4F-79</t>
  </si>
  <si>
    <t>4F-80</t>
  </si>
  <si>
    <t>PH-1</t>
    <phoneticPr fontId="3"/>
  </si>
  <si>
    <t>PH-2</t>
    <phoneticPr fontId="3"/>
  </si>
  <si>
    <t>PH-3</t>
  </si>
  <si>
    <t>PH-4</t>
  </si>
  <si>
    <t>PH-5</t>
  </si>
  <si>
    <t>PH-6</t>
  </si>
  <si>
    <t>PH-7</t>
  </si>
  <si>
    <t>PH-8</t>
  </si>
  <si>
    <t>PH-9</t>
  </si>
  <si>
    <t>PH-10</t>
  </si>
  <si>
    <t>PH-11</t>
  </si>
  <si>
    <t>PH-12</t>
  </si>
  <si>
    <t>総合保健センター直近３６ヶ月使用電力量</t>
    <rPh sb="0" eb="4">
      <t>ソウゴウホケン</t>
    </rPh>
    <rPh sb="8" eb="10">
      <t>チョッキン</t>
    </rPh>
    <rPh sb="13" eb="14">
      <t>ゲツ</t>
    </rPh>
    <rPh sb="14" eb="19">
      <t>シヨウデンリョクリョウ</t>
    </rPh>
    <phoneticPr fontId="3"/>
  </si>
  <si>
    <t>外灯</t>
    <rPh sb="0" eb="2">
      <t>ガイトウ</t>
    </rPh>
    <phoneticPr fontId="3"/>
  </si>
  <si>
    <t>エレベーターホール</t>
  </si>
  <si>
    <t>歯科保健センター</t>
    <rPh sb="0" eb="2">
      <t>シカ</t>
    </rPh>
    <rPh sb="2" eb="4">
      <t>ホケン</t>
    </rPh>
    <phoneticPr fontId="3"/>
  </si>
  <si>
    <t>車庫</t>
    <rPh sb="0" eb="2">
      <t>シャコ</t>
    </rPh>
    <phoneticPr fontId="3"/>
  </si>
  <si>
    <t>作業訓練室</t>
    <rPh sb="0" eb="5">
      <t>サギョウクンレンシツ</t>
    </rPh>
    <phoneticPr fontId="3"/>
  </si>
  <si>
    <t>ペット相談室</t>
    <rPh sb="3" eb="5">
      <t>ソウダン</t>
    </rPh>
    <rPh sb="5" eb="6">
      <t>シツ</t>
    </rPh>
    <phoneticPr fontId="3"/>
  </si>
  <si>
    <t>更衣室（夜間）</t>
    <rPh sb="0" eb="3">
      <t>コウイシツ</t>
    </rPh>
    <rPh sb="4" eb="6">
      <t>ヤカン</t>
    </rPh>
    <phoneticPr fontId="3"/>
  </si>
  <si>
    <t>R6年度</t>
    <rPh sb="2" eb="4">
      <t>ネンド</t>
    </rPh>
    <phoneticPr fontId="3"/>
  </si>
  <si>
    <t>平均</t>
    <rPh sb="0" eb="2">
      <t>ヘイキン</t>
    </rPh>
    <phoneticPr fontId="3"/>
  </si>
  <si>
    <t>使用電力量(kWh)</t>
    <rPh sb="0" eb="5">
      <t>シヨウデンリョクリョウ</t>
    </rPh>
    <phoneticPr fontId="3"/>
  </si>
  <si>
    <t>燃料費調整額</t>
    <rPh sb="0" eb="3">
      <t>ネンリョウヒ</t>
    </rPh>
    <rPh sb="3" eb="6">
      <t>チョウセイガク</t>
    </rPh>
    <phoneticPr fontId="3"/>
  </si>
  <si>
    <t>電力量単価</t>
    <rPh sb="0" eb="5">
      <t>デンリョクリョウタンカ</t>
    </rPh>
    <phoneticPr fontId="3"/>
  </si>
  <si>
    <t>R5年度</t>
    <rPh sb="2" eb="4">
      <t>ネンド</t>
    </rPh>
    <phoneticPr fontId="3"/>
  </si>
  <si>
    <t>R4年度</t>
    <rPh sb="2" eb="4">
      <t>ネンド</t>
    </rPh>
    <phoneticPr fontId="3"/>
  </si>
  <si>
    <t>R3年度</t>
    <rPh sb="2" eb="4">
      <t>ネンド</t>
    </rPh>
    <phoneticPr fontId="3"/>
  </si>
  <si>
    <t>R2年度</t>
    <rPh sb="2" eb="4">
      <t>ネンド</t>
    </rPh>
    <phoneticPr fontId="3"/>
  </si>
  <si>
    <t>照明器具
（更新対象）</t>
    <rPh sb="0" eb="2">
      <t>ショウメイ</t>
    </rPh>
    <rPh sb="2" eb="4">
      <t>キグ</t>
    </rPh>
    <rPh sb="6" eb="10">
      <t>コウシンタイショウ</t>
    </rPh>
    <phoneticPr fontId="3"/>
  </si>
  <si>
    <t>照明器具
（更新対象外）</t>
    <rPh sb="0" eb="2">
      <t>ショウメイ</t>
    </rPh>
    <rPh sb="2" eb="4">
      <t>キグ</t>
    </rPh>
    <rPh sb="6" eb="8">
      <t>コウシン</t>
    </rPh>
    <rPh sb="8" eb="11">
      <t>タイショウガイ</t>
    </rPh>
    <phoneticPr fontId="3"/>
  </si>
  <si>
    <t>誘導灯
（更新対象）</t>
    <rPh sb="0" eb="3">
      <t>ユウドウトウ</t>
    </rPh>
    <rPh sb="5" eb="9">
      <t>コウシンタイショウ</t>
    </rPh>
    <phoneticPr fontId="3"/>
  </si>
  <si>
    <t>非常照明
（更新対象）</t>
    <rPh sb="0" eb="2">
      <t>ヒジョウ</t>
    </rPh>
    <rPh sb="2" eb="4">
      <t>ショウメイ</t>
    </rPh>
    <rPh sb="6" eb="10">
      <t>コウシンタイショウ</t>
    </rPh>
    <phoneticPr fontId="3"/>
  </si>
  <si>
    <t>総合保健センター照明器具台数</t>
    <rPh sb="0" eb="4">
      <t>ソウゴウホケン</t>
    </rPh>
    <rPh sb="8" eb="14">
      <t>ショウメイキグダイスウ</t>
    </rPh>
    <phoneticPr fontId="3"/>
  </si>
  <si>
    <t>誘導灯
（更新対象外）</t>
    <rPh sb="0" eb="3">
      <t>ユウドウトウ</t>
    </rPh>
    <rPh sb="5" eb="9">
      <t>コウシンタイショウ</t>
    </rPh>
    <rPh sb="9" eb="10">
      <t>ガイ</t>
    </rPh>
    <phoneticPr fontId="3"/>
  </si>
  <si>
    <t>非常照明
（更新対象外）</t>
    <rPh sb="0" eb="2">
      <t>ヒジョウ</t>
    </rPh>
    <rPh sb="2" eb="4">
      <t>ショウメイ</t>
    </rPh>
    <rPh sb="6" eb="10">
      <t>コウシンタイショウ</t>
    </rPh>
    <rPh sb="10" eb="11">
      <t>ガイ</t>
    </rPh>
    <phoneticPr fontId="3"/>
  </si>
  <si>
    <t>更新対象
合計</t>
    <rPh sb="0" eb="4">
      <t>コウシンタイショウ</t>
    </rPh>
    <rPh sb="5" eb="7">
      <t>ゴウケイ</t>
    </rPh>
    <phoneticPr fontId="3"/>
  </si>
  <si>
    <t>更新対象外
合計</t>
    <rPh sb="0" eb="4">
      <t>コウシンタイショウ</t>
    </rPh>
    <rPh sb="4" eb="5">
      <t>ガイ</t>
    </rPh>
    <rPh sb="6" eb="8">
      <t>ゴウケイ</t>
    </rPh>
    <phoneticPr fontId="3"/>
  </si>
  <si>
    <t>器具合計</t>
    <rPh sb="0" eb="2">
      <t>キグ</t>
    </rPh>
    <rPh sb="2" eb="4">
      <t>ゴウケイ</t>
    </rPh>
    <phoneticPr fontId="3"/>
  </si>
  <si>
    <t>kWh</t>
    <phoneticPr fontId="3"/>
  </si>
  <si>
    <t>使用電力量（kWh）</t>
    <rPh sb="0" eb="5">
      <t>シヨウデンリョクリョウ</t>
    </rPh>
    <phoneticPr fontId="3"/>
  </si>
  <si>
    <t>年間消費電力
（kWh）</t>
    <rPh sb="0" eb="6">
      <t>ネンカンショウヒデンリョク</t>
    </rPh>
    <phoneticPr fontId="3"/>
  </si>
  <si>
    <t>総合保健センター既設照明器具リスト</t>
    <rPh sb="0" eb="4">
      <t>ソウゴウホケン</t>
    </rPh>
    <rPh sb="8" eb="12">
      <t>キセツショウメイ</t>
    </rPh>
    <rPh sb="12" eb="14">
      <t>キグ</t>
    </rPh>
    <phoneticPr fontId="3"/>
  </si>
  <si>
    <t>表に記載の数量は企画提案書作成時の参考とし，最終的な数量は受託候補者決定後の現地調査，詳細協議および仕様作成を経て確定することとする。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</si>
</sst>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×&quot;#,##0"/>
    <numFmt numFmtId="177" formatCode="0.00_ "/>
    <numFmt numFmtId="178" formatCode="#,##0;[Red]#,##0"/>
  </numFmts>
  <fonts count="16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color theme="1"/>
      <name val="Yu Gothic"/>
      <family val="3"/>
      <charset val="128"/>
      <scheme val="minor"/>
    </font>
    <font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38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53">
    <xf numFmtId="0" fontId="0" fillId="0" borderId="0" xfId="0"/>
    <xf numFmtId="0" fontId="0" fillId="0" borderId="1" xfId="0" applyBorder="1"/>
    <xf numFmtId="0" fontId="0" fillId="0" borderId="1" xfId="0" applyFill="1" applyBorder="1"/>
    <xf numFmtId="0" fontId="4" fillId="0" borderId="0" xfId="0" applyFont="1"/>
    <xf numFmtId="0" fontId="0" fillId="0" borderId="0" xfId="0" applyBorder="1"/>
    <xf numFmtId="0" fontId="0" fillId="0" borderId="0" xfId="0" applyFill="1"/>
    <xf numFmtId="0" fontId="0" fillId="0" borderId="0" xfId="0" applyFont="1"/>
    <xf numFmtId="0" fontId="0" fillId="0" borderId="1" xfId="0" applyFont="1" applyBorder="1"/>
    <xf numFmtId="0" fontId="6" fillId="0" borderId="0" xfId="0" applyFont="1"/>
    <xf numFmtId="0" fontId="6" fillId="0" borderId="1" xfId="0" applyFont="1" applyBorder="1"/>
    <xf numFmtId="49" fontId="6" fillId="0" borderId="1" xfId="2" applyNumberFormat="1" applyFont="1" applyBorder="1" applyAlignment="1">
      <alignment vertical="center" shrinkToFit="1"/>
    </xf>
    <xf numFmtId="0" fontId="6" fillId="0" borderId="0" xfId="0" applyFont="1" applyFill="1" applyBorder="1"/>
    <xf numFmtId="0" fontId="6" fillId="0" borderId="0" xfId="0" applyFont="1" applyBorder="1"/>
    <xf numFmtId="0" fontId="6" fillId="0" borderId="1" xfId="3" applyFont="1" applyBorder="1" applyAlignment="1">
      <alignment horizontal="left" vertical="center" shrinkToFit="1"/>
    </xf>
    <xf numFmtId="38" fontId="6" fillId="0" borderId="1" xfId="1" applyFont="1" applyFill="1" applyBorder="1" applyAlignment="1" applyProtection="1">
      <alignment horizontal="right" vertical="center" shrinkToFit="1"/>
    </xf>
    <xf numFmtId="0" fontId="0" fillId="2" borderId="1" xfId="0" applyFill="1" applyBorder="1"/>
    <xf numFmtId="49" fontId="6" fillId="2" borderId="1" xfId="2" applyNumberFormat="1" applyFont="1" applyFill="1" applyBorder="1" applyAlignment="1">
      <alignment vertical="center" shrinkToFit="1"/>
    </xf>
    <xf numFmtId="0" fontId="6" fillId="2" borderId="1" xfId="3" applyFont="1" applyFill="1" applyBorder="1" applyAlignment="1">
      <alignment horizontal="left" vertical="center" shrinkToFit="1"/>
    </xf>
    <xf numFmtId="38" fontId="6" fillId="2" borderId="1" xfId="1" applyFont="1" applyFill="1" applyBorder="1" applyAlignment="1" applyProtection="1">
      <alignment horizontal="right" vertical="center" shrinkToFit="1"/>
    </xf>
    <xf numFmtId="0" fontId="6" fillId="0" borderId="1" xfId="0" applyFont="1" applyFill="1" applyBorder="1"/>
    <xf numFmtId="38" fontId="6" fillId="0" borderId="1" xfId="1" applyFont="1" applyBorder="1" applyAlignment="1">
      <alignment vertical="center" shrinkToFit="1"/>
    </xf>
    <xf numFmtId="0" fontId="6" fillId="0" borderId="0" xfId="0" applyFont="1" applyFill="1"/>
    <xf numFmtId="38" fontId="6" fillId="0" borderId="1" xfId="1" applyFont="1" applyFill="1" applyBorder="1" applyAlignment="1">
      <alignment vertical="center" shrinkToFit="1"/>
    </xf>
    <xf numFmtId="176" fontId="6" fillId="0" borderId="1" xfId="0" applyNumberFormat="1" applyFont="1" applyBorder="1"/>
    <xf numFmtId="176" fontId="6" fillId="0" borderId="1" xfId="0" applyNumberFormat="1" applyFont="1" applyFill="1" applyBorder="1"/>
    <xf numFmtId="176" fontId="6" fillId="0" borderId="0" xfId="0" applyNumberFormat="1" applyFont="1" applyFill="1" applyBorder="1"/>
    <xf numFmtId="0" fontId="6" fillId="0" borderId="1" xfId="0" applyFont="1" applyBorder="1" applyAlignment="1">
      <alignment vertical="center" shrinkToFit="1"/>
    </xf>
    <xf numFmtId="0" fontId="6" fillId="2" borderId="1" xfId="0" applyFont="1" applyFill="1" applyBorder="1" applyAlignment="1">
      <alignment vertical="center" shrinkToFit="1"/>
    </xf>
    <xf numFmtId="38" fontId="6" fillId="2" borderId="1" xfId="1" applyFont="1" applyFill="1" applyBorder="1" applyAlignment="1">
      <alignment vertical="center" shrinkToFit="1"/>
    </xf>
    <xf numFmtId="0" fontId="6" fillId="2" borderId="1" xfId="0" applyFont="1" applyFill="1" applyBorder="1"/>
    <xf numFmtId="176" fontId="6" fillId="2" borderId="1" xfId="0" applyNumberFormat="1" applyFont="1" applyFill="1" applyBorder="1"/>
    <xf numFmtId="0" fontId="6" fillId="0" borderId="1" xfId="4" applyFont="1" applyBorder="1" applyAlignment="1">
      <alignment horizontal="left" vertical="center" shrinkToFit="1"/>
    </xf>
    <xf numFmtId="38" fontId="6" fillId="0" borderId="0" xfId="1" applyFont="1" applyFill="1" applyBorder="1" applyAlignment="1" applyProtection="1">
      <alignment horizontal="right" vertical="center" shrinkToFit="1"/>
    </xf>
    <xf numFmtId="0" fontId="0" fillId="3" borderId="1" xfId="0" applyFill="1" applyBorder="1"/>
    <xf numFmtId="0" fontId="6" fillId="3" borderId="1" xfId="0" applyFont="1" applyFill="1" applyBorder="1" applyAlignment="1">
      <alignment vertical="center" shrinkToFit="1"/>
    </xf>
    <xf numFmtId="0" fontId="6" fillId="3" borderId="1" xfId="0" applyFont="1" applyFill="1" applyBorder="1"/>
    <xf numFmtId="49" fontId="6" fillId="3" borderId="1" xfId="2" applyNumberFormat="1" applyFont="1" applyFill="1" applyBorder="1" applyAlignment="1">
      <alignment vertical="center" shrinkToFit="1"/>
    </xf>
    <xf numFmtId="0" fontId="6" fillId="3" borderId="1" xfId="3" applyFont="1" applyFill="1" applyBorder="1" applyAlignment="1">
      <alignment horizontal="left" vertical="center" shrinkToFit="1"/>
    </xf>
    <xf numFmtId="38" fontId="6" fillId="3" borderId="1" xfId="1" applyFont="1" applyFill="1" applyBorder="1" applyAlignment="1" applyProtection="1">
      <alignment horizontal="right" vertical="center" shrinkToFit="1"/>
    </xf>
    <xf numFmtId="38" fontId="6" fillId="3" borderId="1" xfId="1" applyFont="1" applyFill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0" fillId="0" borderId="3" xfId="0" applyBorder="1"/>
    <xf numFmtId="0" fontId="0" fillId="0" borderId="4" xfId="0" applyBorder="1"/>
    <xf numFmtId="0" fontId="0" fillId="0" borderId="3" xfId="0" applyFill="1" applyBorder="1"/>
    <xf numFmtId="0" fontId="6" fillId="0" borderId="1" xfId="0" applyFont="1" applyBorder="1" applyAlignment="1">
      <alignment horizontal="center" vertical="center" shrinkToFit="1"/>
    </xf>
    <xf numFmtId="176" fontId="6" fillId="0" borderId="1" xfId="1" applyNumberFormat="1" applyFont="1" applyFill="1" applyBorder="1" applyAlignment="1">
      <alignment vertical="center" shrinkToFit="1"/>
    </xf>
    <xf numFmtId="49" fontId="6" fillId="4" borderId="1" xfId="2" applyNumberFormat="1" applyFont="1" applyFill="1" applyBorder="1" applyAlignment="1">
      <alignment vertical="center" shrinkToFit="1"/>
    </xf>
    <xf numFmtId="176" fontId="6" fillId="4" borderId="1" xfId="1" applyNumberFormat="1" applyFont="1" applyFill="1" applyBorder="1" applyAlignment="1">
      <alignment vertical="center" shrinkToFit="1"/>
    </xf>
    <xf numFmtId="38" fontId="6" fillId="4" borderId="1" xfId="1" applyFont="1" applyFill="1" applyBorder="1" applyAlignment="1" applyProtection="1">
      <alignment horizontal="right" vertical="center" shrinkToFit="1"/>
    </xf>
    <xf numFmtId="0" fontId="6" fillId="4" borderId="1" xfId="3" applyFont="1" applyFill="1" applyBorder="1" applyAlignment="1">
      <alignment horizontal="left" vertical="center" shrinkToFit="1"/>
    </xf>
    <xf numFmtId="49" fontId="6" fillId="0" borderId="2" xfId="2" applyNumberFormat="1" applyFont="1" applyBorder="1" applyAlignment="1">
      <alignment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" xfId="4" applyFont="1" applyFill="1" applyBorder="1" applyAlignment="1">
      <alignment horizontal="left" vertical="center" shrinkToFit="1"/>
    </xf>
    <xf numFmtId="38" fontId="6" fillId="0" borderId="0" xfId="0" applyNumberFormat="1" applyFont="1"/>
    <xf numFmtId="0" fontId="6" fillId="0" borderId="0" xfId="0" applyFont="1" applyFill="1" applyBorder="1" applyAlignment="1">
      <alignment vertical="center"/>
    </xf>
    <xf numFmtId="38" fontId="6" fillId="4" borderId="1" xfId="1" applyFont="1" applyFill="1" applyBorder="1" applyAlignment="1">
      <alignment vertical="center" shrinkToFit="1"/>
    </xf>
    <xf numFmtId="0" fontId="6" fillId="3" borderId="1" xfId="4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vertical="center" shrinkToFit="1"/>
    </xf>
    <xf numFmtId="49" fontId="6" fillId="0" borderId="1" xfId="2" applyNumberFormat="1" applyFont="1" applyFill="1" applyBorder="1" applyAlignment="1">
      <alignment vertical="center" shrinkToFit="1"/>
    </xf>
    <xf numFmtId="0" fontId="6" fillId="0" borderId="1" xfId="4" applyFont="1" applyFill="1" applyBorder="1" applyAlignment="1">
      <alignment horizontal="left" vertical="center" shrinkToFit="1"/>
    </xf>
    <xf numFmtId="0" fontId="6" fillId="0" borderId="1" xfId="3" applyFont="1" applyFill="1" applyBorder="1" applyAlignment="1">
      <alignment horizontal="left" vertical="center" shrinkToFit="1"/>
    </xf>
    <xf numFmtId="0" fontId="0" fillId="0" borderId="1" xfId="0" applyFont="1" applyFill="1" applyBorder="1"/>
    <xf numFmtId="176" fontId="6" fillId="3" borderId="1" xfId="1" applyNumberFormat="1" applyFont="1" applyFill="1" applyBorder="1" applyAlignment="1">
      <alignment vertical="center" shrinkToFit="1"/>
    </xf>
    <xf numFmtId="176" fontId="6" fillId="2" borderId="1" xfId="1" applyNumberFormat="1" applyFont="1" applyFill="1" applyBorder="1" applyAlignment="1">
      <alignment vertical="center" shrinkToFit="1"/>
    </xf>
    <xf numFmtId="0" fontId="6" fillId="0" borderId="0" xfId="3" applyFont="1" applyFill="1" applyBorder="1" applyAlignment="1">
      <alignment horizontal="left" vertical="center" shrinkToFit="1"/>
    </xf>
    <xf numFmtId="0" fontId="9" fillId="0" borderId="5" xfId="0" applyFont="1" applyBorder="1"/>
    <xf numFmtId="38" fontId="9" fillId="0" borderId="5" xfId="0" applyNumberFormat="1" applyFont="1" applyBorder="1"/>
    <xf numFmtId="0" fontId="10" fillId="0" borderId="0" xfId="0" applyFont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38" fontId="10" fillId="0" borderId="1" xfId="1" applyFont="1" applyBorder="1" applyAlignment="1"/>
    <xf numFmtId="0" fontId="11" fillId="0" borderId="0" xfId="0" applyFont="1"/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38" fontId="10" fillId="0" borderId="1" xfId="0" applyNumberFormat="1" applyFont="1" applyBorder="1" applyAlignment="1">
      <alignment horizontal="right"/>
    </xf>
    <xf numFmtId="38" fontId="10" fillId="0" borderId="6" xfId="0" applyNumberFormat="1" applyFont="1" applyBorder="1" applyAlignment="1">
      <alignment horizontal="right"/>
    </xf>
    <xf numFmtId="38" fontId="10" fillId="0" borderId="7" xfId="1" applyFont="1" applyBorder="1" applyAlignment="1">
      <alignment horizontal="right"/>
    </xf>
    <xf numFmtId="38" fontId="10" fillId="0" borderId="1" xfId="1" applyFont="1" applyBorder="1" applyAlignment="1">
      <alignment horizontal="right"/>
    </xf>
    <xf numFmtId="40" fontId="10" fillId="0" borderId="1" xfId="0" applyNumberFormat="1" applyFont="1" applyBorder="1" applyAlignment="1">
      <alignment horizontal="right"/>
    </xf>
    <xf numFmtId="40" fontId="10" fillId="0" borderId="6" xfId="0" applyNumberFormat="1" applyFont="1" applyBorder="1" applyAlignment="1">
      <alignment horizontal="right"/>
    </xf>
    <xf numFmtId="40" fontId="10" fillId="0" borderId="1" xfId="1" applyNumberFormat="1" applyFont="1" applyBorder="1" applyAlignment="1">
      <alignment horizontal="right"/>
    </xf>
    <xf numFmtId="0" fontId="10" fillId="0" borderId="0" xfId="0" applyFont="1" applyAlignment="1">
      <alignment horizontal="right"/>
    </xf>
    <xf numFmtId="0" fontId="12" fillId="0" borderId="0" xfId="0" applyFont="1"/>
    <xf numFmtId="0" fontId="9" fillId="0" borderId="0" xfId="0" applyFont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2" fontId="13" fillId="0" borderId="1" xfId="0" applyNumberFormat="1" applyFont="1" applyBorder="1"/>
    <xf numFmtId="38" fontId="13" fillId="0" borderId="1" xfId="1" applyFont="1" applyFill="1" applyBorder="1" applyAlignment="1">
      <alignment vertical="center" shrinkToFit="1"/>
    </xf>
    <xf numFmtId="0" fontId="10" fillId="0" borderId="1" xfId="0" applyFont="1" applyFill="1" applyBorder="1"/>
    <xf numFmtId="176" fontId="10" fillId="0" borderId="1" xfId="0" applyNumberFormat="1" applyFont="1" applyFill="1" applyBorder="1"/>
    <xf numFmtId="0" fontId="10" fillId="0" borderId="1" xfId="3" applyFont="1" applyFill="1" applyBorder="1" applyAlignment="1">
      <alignment horizontal="left" vertical="center" shrinkToFit="1"/>
    </xf>
    <xf numFmtId="38" fontId="10" fillId="0" borderId="1" xfId="1" applyFont="1" applyFill="1" applyBorder="1" applyAlignment="1">
      <alignment vertical="center" shrinkToFit="1"/>
    </xf>
    <xf numFmtId="0" fontId="10" fillId="0" borderId="1" xfId="4" applyFont="1" applyFill="1" applyBorder="1" applyAlignment="1">
      <alignment horizontal="left" vertical="center" shrinkToFit="1"/>
    </xf>
    <xf numFmtId="176" fontId="10" fillId="0" borderId="1" xfId="1" applyNumberFormat="1" applyFont="1" applyFill="1" applyBorder="1" applyAlignment="1">
      <alignment vertical="center" shrinkToFit="1"/>
    </xf>
    <xf numFmtId="0" fontId="13" fillId="0" borderId="1" xfId="0" applyFont="1" applyFill="1" applyBorder="1"/>
    <xf numFmtId="176" fontId="13" fillId="0" borderId="1" xfId="0" applyNumberFormat="1" applyFont="1" applyFill="1" applyBorder="1"/>
    <xf numFmtId="0" fontId="13" fillId="0" borderId="1" xfId="3" applyFont="1" applyFill="1" applyBorder="1" applyAlignment="1">
      <alignment horizontal="left" vertical="center" shrinkToFit="1"/>
    </xf>
    <xf numFmtId="0" fontId="13" fillId="0" borderId="1" xfId="4" applyFont="1" applyFill="1" applyBorder="1" applyAlignment="1">
      <alignment horizontal="left" vertical="center" shrinkToFit="1"/>
    </xf>
    <xf numFmtId="176" fontId="13" fillId="0" borderId="1" xfId="1" applyNumberFormat="1" applyFont="1" applyFill="1" applyBorder="1" applyAlignment="1">
      <alignment vertical="center" shrinkToFit="1"/>
    </xf>
    <xf numFmtId="176" fontId="10" fillId="0" borderId="1" xfId="0" applyNumberFormat="1" applyFont="1" applyBorder="1"/>
    <xf numFmtId="0" fontId="10" fillId="0" borderId="1" xfId="3" applyFont="1" applyBorder="1" applyAlignment="1">
      <alignment horizontal="left" vertical="center" shrinkToFit="1"/>
    </xf>
    <xf numFmtId="0" fontId="10" fillId="0" borderId="1" xfId="0" applyFont="1" applyBorder="1" applyAlignment="1">
      <alignment vertical="center" shrinkToFit="1"/>
    </xf>
    <xf numFmtId="0" fontId="0" fillId="0" borderId="0" xfId="0"/>
    <xf numFmtId="0" fontId="0" fillId="0" borderId="1" xfId="0" applyBorder="1"/>
    <xf numFmtId="0" fontId="10" fillId="0" borderId="1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2" fontId="13" fillId="0" borderId="1" xfId="0" applyNumberFormat="1" applyFont="1" applyBorder="1"/>
    <xf numFmtId="0" fontId="10" fillId="0" borderId="1" xfId="0" applyFont="1" applyBorder="1" applyAlignment="1">
      <alignment horizontal="center"/>
    </xf>
    <xf numFmtId="0" fontId="11" fillId="0" borderId="0" xfId="0" applyFont="1"/>
    <xf numFmtId="38" fontId="10" fillId="0" borderId="1" xfId="1" applyFont="1" applyFill="1" applyBorder="1" applyAlignment="1" applyProtection="1">
      <alignment horizontal="right" vertical="center" shrinkToFit="1"/>
    </xf>
    <xf numFmtId="0" fontId="10" fillId="0" borderId="1" xfId="0" applyFont="1" applyFill="1" applyBorder="1" applyAlignment="1">
      <alignment vertical="center" shrinkToFit="1"/>
    </xf>
    <xf numFmtId="49" fontId="10" fillId="0" borderId="1" xfId="2" applyNumberFormat="1" applyFont="1" applyFill="1" applyBorder="1" applyAlignment="1">
      <alignment vertical="center" shrinkToFit="1"/>
    </xf>
    <xf numFmtId="0" fontId="10" fillId="0" borderId="1" xfId="0" applyFont="1" applyBorder="1" applyAlignment="1">
      <alignment horizontal="center" vertical="center" shrinkToFit="1"/>
    </xf>
    <xf numFmtId="49" fontId="10" fillId="0" borderId="1" xfId="2" applyNumberFormat="1" applyFont="1" applyBorder="1" applyAlignment="1">
      <alignment vertical="center" shrinkToFit="1"/>
    </xf>
    <xf numFmtId="0" fontId="10" fillId="0" borderId="1" xfId="4" applyFont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8" xfId="0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10" fillId="0" borderId="1" xfId="1" applyNumberFormat="1" applyFont="1" applyBorder="1" applyAlignment="1"/>
    <xf numFmtId="0" fontId="14" fillId="0" borderId="0" xfId="0" applyFont="1"/>
    <xf numFmtId="177" fontId="0" fillId="0" borderId="1" xfId="0" applyNumberFormat="1" applyBorder="1"/>
    <xf numFmtId="0" fontId="10" fillId="0" borderId="9" xfId="0" applyFont="1" applyBorder="1" applyAlignment="1">
      <alignment horizontal="center"/>
    </xf>
    <xf numFmtId="38" fontId="10" fillId="0" borderId="1" xfId="0" applyNumberFormat="1" applyFont="1" applyBorder="1"/>
    <xf numFmtId="38" fontId="10" fillId="0" borderId="9" xfId="0" applyNumberFormat="1" applyFont="1" applyBorder="1"/>
    <xf numFmtId="38" fontId="10" fillId="0" borderId="7" xfId="0" applyNumberFormat="1" applyFont="1" applyBorder="1"/>
    <xf numFmtId="0" fontId="10" fillId="0" borderId="9" xfId="0" applyFont="1" applyBorder="1"/>
    <xf numFmtId="0" fontId="10" fillId="0" borderId="10" xfId="0" applyFont="1" applyBorder="1" applyAlignment="1">
      <alignment horizontal="center" wrapText="1"/>
    </xf>
    <xf numFmtId="0" fontId="10" fillId="0" borderId="10" xfId="0" applyFont="1" applyBorder="1"/>
    <xf numFmtId="0" fontId="10" fillId="0" borderId="11" xfId="0" applyFont="1" applyBorder="1"/>
    <xf numFmtId="38" fontId="10" fillId="0" borderId="12" xfId="0" applyNumberFormat="1" applyFont="1" applyBorder="1"/>
    <xf numFmtId="0" fontId="10" fillId="0" borderId="13" xfId="0" applyFont="1" applyBorder="1" applyAlignment="1">
      <alignment horizontal="center" wrapText="1"/>
    </xf>
    <xf numFmtId="38" fontId="10" fillId="0" borderId="13" xfId="0" applyNumberFormat="1" applyFont="1" applyBorder="1"/>
    <xf numFmtId="38" fontId="10" fillId="0" borderId="14" xfId="0" applyNumberFormat="1" applyFont="1" applyBorder="1"/>
    <xf numFmtId="0" fontId="10" fillId="0" borderId="7" xfId="0" applyFont="1" applyBorder="1"/>
    <xf numFmtId="38" fontId="10" fillId="0" borderId="15" xfId="0" applyNumberFormat="1" applyFont="1" applyBorder="1"/>
    <xf numFmtId="0" fontId="10" fillId="0" borderId="1" xfId="0" applyFont="1" applyBorder="1" applyAlignment="1">
      <alignment horizontal="center" vertical="center" wrapText="1"/>
    </xf>
    <xf numFmtId="38" fontId="10" fillId="0" borderId="1" xfId="0" applyNumberFormat="1" applyFont="1" applyFill="1" applyBorder="1"/>
    <xf numFmtId="0" fontId="10" fillId="0" borderId="10" xfId="0" applyFont="1" applyFill="1" applyBorder="1"/>
    <xf numFmtId="38" fontId="10" fillId="0" borderId="13" xfId="0" applyNumberFormat="1" applyFont="1" applyFill="1" applyBorder="1"/>
    <xf numFmtId="0" fontId="15" fillId="0" borderId="1" xfId="1" applyNumberFormat="1" applyFont="1" applyBorder="1" applyAlignment="1"/>
    <xf numFmtId="0" fontId="10" fillId="0" borderId="16" xfId="0" applyFont="1" applyFill="1" applyBorder="1" applyAlignment="1">
      <alignment horizontal="center"/>
    </xf>
    <xf numFmtId="38" fontId="13" fillId="0" borderId="1" xfId="1" applyNumberFormat="1" applyFont="1" applyBorder="1" applyAlignment="1"/>
    <xf numFmtId="178" fontId="10" fillId="0" borderId="1" xfId="0" applyNumberFormat="1" applyFont="1" applyBorder="1"/>
    <xf numFmtId="178" fontId="0" fillId="0" borderId="0" xfId="0" applyNumberFormat="1"/>
    <xf numFmtId="178" fontId="10" fillId="0" borderId="1" xfId="0" applyNumberFormat="1" applyFont="1" applyFill="1" applyBorder="1" applyAlignment="1">
      <alignment horizontal="center" wrapText="1"/>
    </xf>
    <xf numFmtId="178" fontId="10" fillId="0" borderId="1" xfId="0" applyNumberFormat="1" applyFont="1" applyFill="1" applyBorder="1"/>
    <xf numFmtId="38" fontId="0" fillId="0" borderId="0" xfId="0" applyNumberFormat="1" applyBorder="1" applyAlignment="1">
      <alignment horizontal="center"/>
    </xf>
    <xf numFmtId="0" fontId="10" fillId="0" borderId="17" xfId="0" applyFont="1" applyFill="1" applyBorder="1" applyAlignment="1">
      <alignment horizontal="left" vertical="top" wrapText="1"/>
    </xf>
  </cellXfs>
  <cellStyles count="7">
    <cellStyle name="桁区切り" xfId="1" builtinId="6"/>
    <cellStyle name="標準" xfId="0" builtinId="0"/>
    <cellStyle name="標準 3 2" xfId="3" xr:uid="{D90C779C-2FE6-418F-8383-4ECB74D512E3}"/>
    <cellStyle name="標準 3 2 2" xfId="5" xr:uid="{574955F2-4D78-416D-BEB1-93F4E5AEA51E}"/>
    <cellStyle name="標準 3 3 2" xfId="2" xr:uid="{4656688B-7941-448F-BB76-8FF1CD7F93AB}"/>
    <cellStyle name="標準 3 3 2 2" xfId="6" xr:uid="{92E0EECC-53C5-4431-A053-ED5E0D012C7E}"/>
    <cellStyle name="標準_経済比較" xfId="4" xr:uid="{62984CD7-F883-4E2F-9E56-70072B36A3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BA3A0-3E6C-45F7-84A7-B5512AD5CD2D}">
  <sheetPr>
    <tabColor rgb="FF00B050"/>
  </sheetPr>
  <dimension ref="A3:C10"/>
  <sheetViews>
    <sheetView workbookViewId="0">
      <selection activeCell="B18" sqref="B18"/>
    </sheetView>
  </sheetViews>
  <sheetFormatPr defaultRowHeight="17.649999999999999"/>
  <cols>
    <col min="1" max="1" width="25.5625" customWidth="1"/>
    <col min="2" max="2" width="27.5625" customWidth="1"/>
    <col min="3" max="3" width="25.5625" customWidth="1"/>
  </cols>
  <sheetData>
    <row r="3" spans="1:3" ht="25.05" customHeight="1" thickBot="1">
      <c r="A3" s="65" t="s">
        <v>451</v>
      </c>
      <c r="B3" s="66">
        <f>B6</f>
        <v>561248</v>
      </c>
      <c r="C3" s="65" t="s">
        <v>1095</v>
      </c>
    </row>
    <row r="4" spans="1:3" ht="25.05" customHeight="1">
      <c r="A4" s="67"/>
      <c r="B4" s="67"/>
    </row>
    <row r="5" spans="1:3" ht="25.05" customHeight="1">
      <c r="A5" s="68"/>
      <c r="B5" s="68" t="s">
        <v>452</v>
      </c>
      <c r="C5" s="68" t="s">
        <v>10</v>
      </c>
    </row>
    <row r="6" spans="1:3" ht="25.05" customHeight="1">
      <c r="A6" s="69" t="s">
        <v>1096</v>
      </c>
      <c r="B6" s="70">
        <f>ROUND((直近36ヶ月使用電力量!N4+直近36ヶ月使用電力量!N11+直近36ヶ月使用電力量!N18)/3,0)</f>
        <v>561248</v>
      </c>
      <c r="C6" s="69" t="s">
        <v>453</v>
      </c>
    </row>
    <row r="7" spans="1:3" ht="25.05" customHeight="1">
      <c r="A7" s="69" t="s">
        <v>454</v>
      </c>
      <c r="B7" s="123">
        <f>ROUND((直近36ヶ月使用電力量!O5+直近36ヶ月使用電力量!O12+直近36ヶ月使用電力量!O19)/3,2)</f>
        <v>22.26</v>
      </c>
      <c r="C7" s="69"/>
    </row>
    <row r="8" spans="1:3" ht="25.05" customHeight="1">
      <c r="A8" s="69" t="s">
        <v>455</v>
      </c>
      <c r="B8" s="144">
        <f>ROUND((直近36ヶ月使用電力量!O6+直近36ヶ月使用電力量!O13+直近36ヶ月使用電力量!O20)/3,2)</f>
        <v>-2.2200000000000002</v>
      </c>
      <c r="C8" s="69"/>
    </row>
    <row r="9" spans="1:3" ht="25.05" customHeight="1">
      <c r="A9" s="69" t="s">
        <v>456</v>
      </c>
      <c r="B9" s="123">
        <f>ROUND((直近36ヶ月使用電力量!O7+直近36ヶ月使用電力量!O14+直近36ヶ月使用電力量!O21)/3,2)</f>
        <v>2.78</v>
      </c>
      <c r="C9" s="69"/>
    </row>
    <row r="10" spans="1:3" ht="25.05" customHeight="1">
      <c r="A10" s="69" t="s">
        <v>457</v>
      </c>
      <c r="B10" s="123">
        <f>ROUND((直近36ヶ月使用電力量!O8+直近36ヶ月使用電力量!O15+直近36ヶ月使用電力量!O22)/3,2)</f>
        <v>22.81</v>
      </c>
      <c r="C10" s="69"/>
    </row>
  </sheetData>
  <phoneticPr fontId="3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DAF53-8F92-41ED-A862-9565765B5D72}">
  <sheetPr>
    <pageSetUpPr fitToPage="1"/>
  </sheetPr>
  <dimension ref="A1:L164"/>
  <sheetViews>
    <sheetView topLeftCell="A145" workbookViewId="0">
      <selection activeCell="F26" sqref="F26"/>
    </sheetView>
  </sheetViews>
  <sheetFormatPr defaultRowHeight="17.649999999999999"/>
  <cols>
    <col min="1" max="1" width="4.4375" customWidth="1"/>
    <col min="2" max="2" width="8.25" style="8" bestFit="1" customWidth="1"/>
    <col min="3" max="3" width="4.5" style="8" customWidth="1"/>
    <col min="4" max="4" width="23" style="8" bestFit="1" customWidth="1"/>
    <col min="5" max="5" width="21.375" style="8" bestFit="1" customWidth="1"/>
    <col min="6" max="6" width="4.8125" style="8" bestFit="1" customWidth="1"/>
    <col min="7" max="7" width="23.9375" style="8" customWidth="1"/>
    <col min="8" max="8" width="5.1875" style="8" bestFit="1" customWidth="1"/>
    <col min="9" max="9" width="12.9375" style="21" bestFit="1" customWidth="1"/>
    <col min="10" max="10" width="15.4375" style="8" bestFit="1" customWidth="1"/>
    <col min="11" max="11" width="22.4375" customWidth="1"/>
    <col min="12" max="12" width="11.8125" bestFit="1" customWidth="1"/>
  </cols>
  <sheetData>
    <row r="1" spans="1:12" ht="22.9">
      <c r="A1" s="3" t="s">
        <v>69</v>
      </c>
    </row>
    <row r="2" spans="1:12">
      <c r="A2" s="1" t="s">
        <v>0</v>
      </c>
      <c r="B2" s="9" t="s">
        <v>12</v>
      </c>
      <c r="C2" s="9" t="s">
        <v>1</v>
      </c>
      <c r="D2" s="9" t="s">
        <v>11</v>
      </c>
      <c r="E2" s="9" t="s">
        <v>2</v>
      </c>
      <c r="F2" s="9" t="s">
        <v>3</v>
      </c>
      <c r="G2" s="9" t="s">
        <v>6</v>
      </c>
      <c r="H2" s="9" t="s">
        <v>4</v>
      </c>
      <c r="I2" s="19" t="s">
        <v>8</v>
      </c>
      <c r="J2" s="9" t="s">
        <v>5</v>
      </c>
      <c r="K2" s="1" t="s">
        <v>10</v>
      </c>
      <c r="L2" s="1" t="s">
        <v>7</v>
      </c>
    </row>
    <row r="3" spans="1:12">
      <c r="A3" s="1">
        <v>5</v>
      </c>
      <c r="B3" s="26" t="s">
        <v>70</v>
      </c>
      <c r="C3" s="9" t="s">
        <v>22</v>
      </c>
      <c r="D3" s="10" t="s">
        <v>104</v>
      </c>
      <c r="E3" s="31" t="s">
        <v>186</v>
      </c>
      <c r="F3" s="45">
        <v>1</v>
      </c>
      <c r="G3" s="13" t="s">
        <v>38</v>
      </c>
      <c r="H3" s="14">
        <v>2</v>
      </c>
      <c r="I3" s="22">
        <v>2916</v>
      </c>
      <c r="J3" s="20">
        <v>164</v>
      </c>
      <c r="K3" s="1"/>
      <c r="L3" s="1" t="s">
        <v>9</v>
      </c>
    </row>
    <row r="4" spans="1:12">
      <c r="A4" s="1">
        <v>6</v>
      </c>
      <c r="B4" s="26" t="s">
        <v>71</v>
      </c>
      <c r="C4" s="9" t="s">
        <v>22</v>
      </c>
      <c r="D4" s="10" t="s">
        <v>105</v>
      </c>
      <c r="E4" s="31" t="s">
        <v>28</v>
      </c>
      <c r="F4" s="45">
        <v>2</v>
      </c>
      <c r="G4" s="13" t="s">
        <v>160</v>
      </c>
      <c r="H4" s="14">
        <v>6</v>
      </c>
      <c r="I4" s="22">
        <v>2916</v>
      </c>
      <c r="J4" s="20">
        <v>67</v>
      </c>
      <c r="K4" s="1"/>
      <c r="L4" s="1" t="s">
        <v>9</v>
      </c>
    </row>
    <row r="5" spans="1:12">
      <c r="A5" s="1">
        <v>7</v>
      </c>
      <c r="B5" s="26" t="s">
        <v>73</v>
      </c>
      <c r="C5" s="9" t="s">
        <v>21</v>
      </c>
      <c r="D5" s="10" t="s">
        <v>26</v>
      </c>
      <c r="E5" s="31" t="s">
        <v>187</v>
      </c>
      <c r="F5" s="45">
        <v>1</v>
      </c>
      <c r="G5" s="13" t="s">
        <v>430</v>
      </c>
      <c r="H5" s="14">
        <v>8</v>
      </c>
      <c r="I5" s="22">
        <v>2916</v>
      </c>
      <c r="J5" s="20">
        <v>32</v>
      </c>
      <c r="K5" s="1"/>
      <c r="L5" s="1" t="s">
        <v>9</v>
      </c>
    </row>
    <row r="6" spans="1:12">
      <c r="A6" s="1">
        <v>8</v>
      </c>
      <c r="B6" s="26" t="s">
        <v>74</v>
      </c>
      <c r="C6" s="9" t="s">
        <v>21</v>
      </c>
      <c r="D6" s="10" t="s">
        <v>106</v>
      </c>
      <c r="E6" s="31" t="s">
        <v>13</v>
      </c>
      <c r="F6" s="45">
        <v>1</v>
      </c>
      <c r="G6" s="13" t="s">
        <v>438</v>
      </c>
      <c r="H6" s="38">
        <v>65</v>
      </c>
      <c r="I6" s="22">
        <v>6570</v>
      </c>
      <c r="J6" s="20">
        <v>48</v>
      </c>
      <c r="K6" s="1"/>
      <c r="L6" s="1" t="s">
        <v>9</v>
      </c>
    </row>
    <row r="7" spans="1:12">
      <c r="A7" s="1">
        <v>9</v>
      </c>
      <c r="B7" s="26" t="s">
        <v>73</v>
      </c>
      <c r="C7" s="9" t="s">
        <v>21</v>
      </c>
      <c r="D7" s="10" t="s">
        <v>106</v>
      </c>
      <c r="E7" s="31" t="s">
        <v>187</v>
      </c>
      <c r="F7" s="45">
        <v>1</v>
      </c>
      <c r="G7" s="13" t="s">
        <v>430</v>
      </c>
      <c r="H7" s="14">
        <v>17</v>
      </c>
      <c r="I7" s="22">
        <v>6570</v>
      </c>
      <c r="J7" s="20">
        <v>32</v>
      </c>
      <c r="K7" s="2"/>
      <c r="L7" s="1" t="s">
        <v>9</v>
      </c>
    </row>
    <row r="8" spans="1:12">
      <c r="A8" s="1">
        <v>10</v>
      </c>
      <c r="B8" s="26" t="s">
        <v>74</v>
      </c>
      <c r="C8" s="9" t="s">
        <v>21</v>
      </c>
      <c r="D8" s="10" t="s">
        <v>107</v>
      </c>
      <c r="E8" s="31" t="s">
        <v>13</v>
      </c>
      <c r="F8" s="45">
        <v>1</v>
      </c>
      <c r="G8" s="13" t="s">
        <v>163</v>
      </c>
      <c r="H8" s="38">
        <v>20</v>
      </c>
      <c r="I8" s="22">
        <v>6570</v>
      </c>
      <c r="J8" s="20">
        <v>48</v>
      </c>
      <c r="K8" s="2"/>
      <c r="L8" s="1" t="s">
        <v>9</v>
      </c>
    </row>
    <row r="9" spans="1:12">
      <c r="A9" s="1">
        <v>11</v>
      </c>
      <c r="B9" s="26" t="s">
        <v>73</v>
      </c>
      <c r="C9" s="9" t="s">
        <v>21</v>
      </c>
      <c r="D9" s="10" t="s">
        <v>107</v>
      </c>
      <c r="E9" s="31" t="s">
        <v>187</v>
      </c>
      <c r="F9" s="45">
        <v>1</v>
      </c>
      <c r="G9" s="13" t="s">
        <v>430</v>
      </c>
      <c r="H9" s="14">
        <v>1</v>
      </c>
      <c r="I9" s="39">
        <v>365</v>
      </c>
      <c r="J9" s="20">
        <v>32</v>
      </c>
      <c r="K9" s="2"/>
      <c r="L9" s="1" t="s">
        <v>9</v>
      </c>
    </row>
    <row r="10" spans="1:12">
      <c r="A10" s="1">
        <v>12</v>
      </c>
      <c r="B10" s="26" t="s">
        <v>76</v>
      </c>
      <c r="C10" s="9" t="s">
        <v>21</v>
      </c>
      <c r="D10" s="10" t="s">
        <v>108</v>
      </c>
      <c r="E10" s="31" t="s">
        <v>13</v>
      </c>
      <c r="F10" s="45">
        <v>1</v>
      </c>
      <c r="G10" s="13" t="s">
        <v>164</v>
      </c>
      <c r="H10" s="14">
        <v>2</v>
      </c>
      <c r="I10" s="22">
        <v>2916</v>
      </c>
      <c r="J10" s="20">
        <v>48</v>
      </c>
      <c r="K10" s="2"/>
      <c r="L10" s="1" t="s">
        <v>9</v>
      </c>
    </row>
    <row r="11" spans="1:12" s="5" customFormat="1">
      <c r="A11" s="1">
        <v>13</v>
      </c>
      <c r="B11" s="57" t="s">
        <v>56</v>
      </c>
      <c r="C11" s="19" t="s">
        <v>21</v>
      </c>
      <c r="D11" s="58" t="s">
        <v>109</v>
      </c>
      <c r="E11" s="59" t="s">
        <v>189</v>
      </c>
      <c r="F11" s="45">
        <v>1</v>
      </c>
      <c r="G11" s="60" t="s">
        <v>439</v>
      </c>
      <c r="H11" s="14">
        <v>2</v>
      </c>
      <c r="I11" s="22">
        <v>365</v>
      </c>
      <c r="J11" s="22">
        <v>44</v>
      </c>
      <c r="K11" s="2"/>
      <c r="L11" s="2" t="s">
        <v>9</v>
      </c>
    </row>
    <row r="12" spans="1:12" s="5" customFormat="1">
      <c r="A12" s="2">
        <v>14</v>
      </c>
      <c r="B12" s="57" t="s">
        <v>77</v>
      </c>
      <c r="C12" s="19" t="s">
        <v>21</v>
      </c>
      <c r="D12" s="58" t="s">
        <v>110</v>
      </c>
      <c r="E12" s="59" t="s">
        <v>13</v>
      </c>
      <c r="F12" s="45">
        <v>1</v>
      </c>
      <c r="G12" s="60" t="s">
        <v>165</v>
      </c>
      <c r="H12" s="14">
        <v>1</v>
      </c>
      <c r="I12" s="22">
        <v>2916</v>
      </c>
      <c r="J12" s="22">
        <v>48</v>
      </c>
      <c r="K12" s="2"/>
      <c r="L12" s="2" t="s">
        <v>9</v>
      </c>
    </row>
    <row r="13" spans="1:12">
      <c r="A13" s="1">
        <v>15</v>
      </c>
      <c r="B13" s="26" t="s">
        <v>58</v>
      </c>
      <c r="C13" s="9" t="s">
        <v>21</v>
      </c>
      <c r="D13" s="10" t="s">
        <v>111</v>
      </c>
      <c r="E13" s="31" t="s">
        <v>13</v>
      </c>
      <c r="F13" s="45">
        <v>1</v>
      </c>
      <c r="G13" s="13" t="s">
        <v>64</v>
      </c>
      <c r="H13" s="14">
        <v>1</v>
      </c>
      <c r="I13" s="22">
        <v>365</v>
      </c>
      <c r="J13" s="20">
        <v>48</v>
      </c>
      <c r="K13" s="2"/>
      <c r="L13" s="1" t="s">
        <v>9</v>
      </c>
    </row>
    <row r="14" spans="1:12">
      <c r="A14" s="1">
        <v>16</v>
      </c>
      <c r="B14" s="26" t="s">
        <v>76</v>
      </c>
      <c r="C14" s="9" t="s">
        <v>21</v>
      </c>
      <c r="D14" s="10" t="s">
        <v>112</v>
      </c>
      <c r="E14" s="31" t="s">
        <v>13</v>
      </c>
      <c r="F14" s="45">
        <v>1</v>
      </c>
      <c r="G14" s="13" t="s">
        <v>164</v>
      </c>
      <c r="H14" s="14">
        <v>2</v>
      </c>
      <c r="I14" s="22">
        <v>365</v>
      </c>
      <c r="J14" s="20">
        <v>48</v>
      </c>
      <c r="K14" s="2"/>
      <c r="L14" s="1" t="s">
        <v>9</v>
      </c>
    </row>
    <row r="15" spans="1:12">
      <c r="A15" s="1">
        <v>17</v>
      </c>
      <c r="B15" s="26" t="s">
        <v>78</v>
      </c>
      <c r="C15" s="9" t="s">
        <v>21</v>
      </c>
      <c r="D15" s="10" t="s">
        <v>49</v>
      </c>
      <c r="E15" s="31" t="s">
        <v>421</v>
      </c>
      <c r="F15" s="45">
        <v>1</v>
      </c>
      <c r="G15" s="13" t="s">
        <v>64</v>
      </c>
      <c r="H15" s="14">
        <v>1</v>
      </c>
      <c r="I15" s="22">
        <v>365</v>
      </c>
      <c r="J15" s="20">
        <v>22.5</v>
      </c>
      <c r="K15" s="2"/>
      <c r="L15" s="1" t="s">
        <v>9</v>
      </c>
    </row>
    <row r="16" spans="1:12">
      <c r="A16" s="1">
        <v>18</v>
      </c>
      <c r="B16" s="26" t="s">
        <v>79</v>
      </c>
      <c r="C16" s="9" t="s">
        <v>21</v>
      </c>
      <c r="D16" s="10" t="s">
        <v>113</v>
      </c>
      <c r="E16" s="31" t="s">
        <v>13</v>
      </c>
      <c r="F16" s="45">
        <v>6</v>
      </c>
      <c r="G16" s="13" t="s">
        <v>166</v>
      </c>
      <c r="H16" s="14">
        <v>2</v>
      </c>
      <c r="I16" s="22">
        <v>2916</v>
      </c>
      <c r="J16" s="20">
        <v>228</v>
      </c>
      <c r="K16" s="2"/>
      <c r="L16" s="1" t="s">
        <v>9</v>
      </c>
    </row>
    <row r="17" spans="1:12">
      <c r="A17" s="1">
        <v>19</v>
      </c>
      <c r="B17" s="26" t="s">
        <v>73</v>
      </c>
      <c r="C17" s="9" t="s">
        <v>21</v>
      </c>
      <c r="D17" s="10" t="s">
        <v>113</v>
      </c>
      <c r="E17" s="31" t="s">
        <v>187</v>
      </c>
      <c r="F17" s="45">
        <v>1</v>
      </c>
      <c r="G17" s="13" t="s">
        <v>430</v>
      </c>
      <c r="H17" s="14">
        <v>14</v>
      </c>
      <c r="I17" s="22">
        <v>2916</v>
      </c>
      <c r="J17" s="20">
        <v>32</v>
      </c>
      <c r="K17" s="2"/>
      <c r="L17" s="1" t="s">
        <v>9</v>
      </c>
    </row>
    <row r="18" spans="1:12">
      <c r="A18" s="1">
        <v>20</v>
      </c>
      <c r="B18" s="26" t="s">
        <v>82</v>
      </c>
      <c r="C18" s="9" t="s">
        <v>21</v>
      </c>
      <c r="D18" s="10" t="s">
        <v>114</v>
      </c>
      <c r="E18" s="31" t="s">
        <v>13</v>
      </c>
      <c r="F18" s="45">
        <v>2</v>
      </c>
      <c r="G18" s="13" t="s">
        <v>160</v>
      </c>
      <c r="H18" s="14">
        <v>4</v>
      </c>
      <c r="I18" s="22">
        <v>2916</v>
      </c>
      <c r="J18" s="20">
        <v>67</v>
      </c>
      <c r="K18" s="2"/>
      <c r="L18" s="1" t="s">
        <v>9</v>
      </c>
    </row>
    <row r="19" spans="1:12">
      <c r="A19" s="1">
        <v>21</v>
      </c>
      <c r="B19" s="26" t="s">
        <v>82</v>
      </c>
      <c r="C19" s="9" t="s">
        <v>21</v>
      </c>
      <c r="D19" s="10" t="s">
        <v>115</v>
      </c>
      <c r="E19" s="31" t="s">
        <v>13</v>
      </c>
      <c r="F19" s="45">
        <v>2</v>
      </c>
      <c r="G19" s="13" t="s">
        <v>160</v>
      </c>
      <c r="H19" s="14">
        <v>2</v>
      </c>
      <c r="I19" s="22">
        <v>2916</v>
      </c>
      <c r="J19" s="20">
        <v>67</v>
      </c>
      <c r="K19" s="2"/>
      <c r="L19" s="1" t="s">
        <v>9</v>
      </c>
    </row>
    <row r="20" spans="1:12">
      <c r="A20" s="1">
        <v>22</v>
      </c>
      <c r="B20" s="26" t="s">
        <v>82</v>
      </c>
      <c r="C20" s="9" t="s">
        <v>21</v>
      </c>
      <c r="D20" s="10" t="s">
        <v>116</v>
      </c>
      <c r="E20" s="31" t="s">
        <v>13</v>
      </c>
      <c r="F20" s="45">
        <v>2</v>
      </c>
      <c r="G20" s="13" t="s">
        <v>160</v>
      </c>
      <c r="H20" s="14">
        <v>4</v>
      </c>
      <c r="I20" s="22">
        <v>2916</v>
      </c>
      <c r="J20" s="20">
        <v>67</v>
      </c>
      <c r="K20" s="2"/>
      <c r="L20" s="1" t="s">
        <v>9</v>
      </c>
    </row>
    <row r="21" spans="1:12">
      <c r="A21" s="1">
        <v>23</v>
      </c>
      <c r="B21" s="26" t="s">
        <v>79</v>
      </c>
      <c r="C21" s="9" t="s">
        <v>21</v>
      </c>
      <c r="D21" s="10" t="s">
        <v>117</v>
      </c>
      <c r="E21" s="31" t="s">
        <v>13</v>
      </c>
      <c r="F21" s="45">
        <v>6</v>
      </c>
      <c r="G21" s="13" t="s">
        <v>166</v>
      </c>
      <c r="H21" s="14">
        <v>1</v>
      </c>
      <c r="I21" s="22">
        <v>2916</v>
      </c>
      <c r="J21" s="20">
        <v>228</v>
      </c>
      <c r="K21" s="2"/>
      <c r="L21" s="1" t="s">
        <v>9</v>
      </c>
    </row>
    <row r="22" spans="1:12">
      <c r="A22" s="1">
        <v>24</v>
      </c>
      <c r="B22" s="26" t="s">
        <v>73</v>
      </c>
      <c r="C22" s="9" t="s">
        <v>21</v>
      </c>
      <c r="D22" s="10" t="s">
        <v>117</v>
      </c>
      <c r="E22" s="31" t="s">
        <v>187</v>
      </c>
      <c r="F22" s="45">
        <v>1</v>
      </c>
      <c r="G22" s="13" t="s">
        <v>430</v>
      </c>
      <c r="H22" s="14">
        <v>5</v>
      </c>
      <c r="I22" s="22">
        <v>2916</v>
      </c>
      <c r="J22" s="20">
        <v>32</v>
      </c>
      <c r="K22" s="2"/>
      <c r="L22" s="1" t="s">
        <v>9</v>
      </c>
    </row>
    <row r="23" spans="1:12">
      <c r="A23" s="1">
        <v>25</v>
      </c>
      <c r="B23" s="26" t="s">
        <v>83</v>
      </c>
      <c r="C23" s="9" t="s">
        <v>21</v>
      </c>
      <c r="D23" s="10" t="s">
        <v>118</v>
      </c>
      <c r="E23" s="31" t="s">
        <v>421</v>
      </c>
      <c r="F23" s="45">
        <v>1</v>
      </c>
      <c r="G23" s="13" t="s">
        <v>433</v>
      </c>
      <c r="H23" s="14">
        <v>1</v>
      </c>
      <c r="I23" s="22">
        <v>2916</v>
      </c>
      <c r="J23" s="20">
        <v>22.5</v>
      </c>
      <c r="K23" s="2"/>
      <c r="L23" s="1" t="s">
        <v>9</v>
      </c>
    </row>
    <row r="24" spans="1:12" s="5" customFormat="1">
      <c r="A24" s="1">
        <v>26</v>
      </c>
      <c r="B24" s="26" t="s">
        <v>73</v>
      </c>
      <c r="C24" s="9" t="s">
        <v>21</v>
      </c>
      <c r="D24" s="10" t="s">
        <v>118</v>
      </c>
      <c r="E24" s="31" t="s">
        <v>187</v>
      </c>
      <c r="F24" s="45">
        <v>1</v>
      </c>
      <c r="G24" s="13" t="s">
        <v>430</v>
      </c>
      <c r="H24" s="14">
        <v>4</v>
      </c>
      <c r="I24" s="22">
        <v>2916</v>
      </c>
      <c r="J24" s="20">
        <v>32</v>
      </c>
      <c r="K24" s="2"/>
      <c r="L24" s="1" t="s">
        <v>9</v>
      </c>
    </row>
    <row r="25" spans="1:12">
      <c r="A25" s="1">
        <v>27</v>
      </c>
      <c r="B25" s="26" t="s">
        <v>82</v>
      </c>
      <c r="C25" s="9" t="s">
        <v>21</v>
      </c>
      <c r="D25" s="10" t="s">
        <v>119</v>
      </c>
      <c r="E25" s="31" t="s">
        <v>13</v>
      </c>
      <c r="F25" s="45">
        <v>2</v>
      </c>
      <c r="G25" s="13" t="s">
        <v>160</v>
      </c>
      <c r="H25" s="14">
        <v>1</v>
      </c>
      <c r="I25" s="22">
        <v>365</v>
      </c>
      <c r="J25" s="20">
        <v>67</v>
      </c>
      <c r="K25" s="2"/>
      <c r="L25" s="1" t="s">
        <v>9</v>
      </c>
    </row>
    <row r="26" spans="1:12">
      <c r="A26" s="1">
        <v>28</v>
      </c>
      <c r="B26" s="26"/>
      <c r="C26" s="9" t="s">
        <v>21</v>
      </c>
      <c r="D26" s="10" t="s">
        <v>119</v>
      </c>
      <c r="E26" s="31" t="s">
        <v>191</v>
      </c>
      <c r="F26" s="45">
        <v>1</v>
      </c>
      <c r="G26" s="13" t="s">
        <v>440</v>
      </c>
      <c r="H26" s="14">
        <v>1</v>
      </c>
      <c r="I26" s="22">
        <v>365</v>
      </c>
      <c r="J26" s="20">
        <v>13</v>
      </c>
      <c r="K26" s="2"/>
      <c r="L26" s="1" t="s">
        <v>9</v>
      </c>
    </row>
    <row r="27" spans="1:12">
      <c r="A27" s="1">
        <v>29</v>
      </c>
      <c r="B27" s="26" t="s">
        <v>71</v>
      </c>
      <c r="C27" s="9" t="s">
        <v>21</v>
      </c>
      <c r="D27" s="10" t="s">
        <v>120</v>
      </c>
      <c r="E27" s="31" t="s">
        <v>13</v>
      </c>
      <c r="F27" s="45">
        <v>2</v>
      </c>
      <c r="G27" s="13" t="s">
        <v>160</v>
      </c>
      <c r="H27" s="14">
        <v>4</v>
      </c>
      <c r="I27" s="22">
        <v>2916</v>
      </c>
      <c r="J27" s="20">
        <v>67</v>
      </c>
      <c r="K27" s="2"/>
      <c r="L27" s="1" t="s">
        <v>9</v>
      </c>
    </row>
    <row r="28" spans="1:12">
      <c r="A28" s="1">
        <v>30</v>
      </c>
      <c r="B28" s="26" t="s">
        <v>73</v>
      </c>
      <c r="C28" s="9" t="s">
        <v>21</v>
      </c>
      <c r="D28" s="10" t="s">
        <v>120</v>
      </c>
      <c r="E28" s="31" t="s">
        <v>187</v>
      </c>
      <c r="F28" s="45">
        <v>1</v>
      </c>
      <c r="G28" s="13" t="s">
        <v>430</v>
      </c>
      <c r="H28" s="14">
        <v>1</v>
      </c>
      <c r="I28" s="22">
        <v>2916</v>
      </c>
      <c r="J28" s="20">
        <v>32</v>
      </c>
      <c r="K28" s="2"/>
      <c r="L28" s="1" t="s">
        <v>9</v>
      </c>
    </row>
    <row r="29" spans="1:12">
      <c r="A29" s="1">
        <v>31</v>
      </c>
      <c r="B29" s="26" t="s">
        <v>84</v>
      </c>
      <c r="C29" s="9" t="s">
        <v>21</v>
      </c>
      <c r="D29" s="10" t="s">
        <v>121</v>
      </c>
      <c r="E29" s="31" t="s">
        <v>13</v>
      </c>
      <c r="F29" s="45">
        <v>2</v>
      </c>
      <c r="G29" s="13" t="s">
        <v>160</v>
      </c>
      <c r="H29" s="14">
        <v>1</v>
      </c>
      <c r="I29" s="22">
        <v>6570</v>
      </c>
      <c r="J29" s="20">
        <v>91</v>
      </c>
      <c r="K29" s="2"/>
      <c r="L29" s="1" t="s">
        <v>9</v>
      </c>
    </row>
    <row r="30" spans="1:12">
      <c r="A30" s="1">
        <v>32</v>
      </c>
      <c r="B30" s="26" t="s">
        <v>85</v>
      </c>
      <c r="C30" s="9" t="s">
        <v>21</v>
      </c>
      <c r="D30" s="10" t="s">
        <v>121</v>
      </c>
      <c r="E30" s="31" t="s">
        <v>187</v>
      </c>
      <c r="F30" s="45">
        <v>1</v>
      </c>
      <c r="G30" s="13" t="s">
        <v>430</v>
      </c>
      <c r="H30" s="38">
        <v>1</v>
      </c>
      <c r="I30" s="22">
        <v>6570</v>
      </c>
      <c r="J30" s="20">
        <v>32</v>
      </c>
      <c r="K30" s="2"/>
      <c r="L30" s="1" t="s">
        <v>9</v>
      </c>
    </row>
    <row r="31" spans="1:12">
      <c r="A31" s="1">
        <v>33</v>
      </c>
      <c r="B31" s="26"/>
      <c r="C31" s="9" t="s">
        <v>21</v>
      </c>
      <c r="D31" s="10" t="s">
        <v>121</v>
      </c>
      <c r="E31" s="31" t="s">
        <v>31</v>
      </c>
      <c r="F31" s="45">
        <v>1</v>
      </c>
      <c r="G31" s="13" t="s">
        <v>170</v>
      </c>
      <c r="H31" s="14">
        <v>1</v>
      </c>
      <c r="I31" s="22">
        <v>6570</v>
      </c>
      <c r="J31" s="20">
        <v>20</v>
      </c>
      <c r="K31" s="2"/>
      <c r="L31" s="1" t="s">
        <v>9</v>
      </c>
    </row>
    <row r="32" spans="1:12">
      <c r="A32" s="1">
        <v>34</v>
      </c>
      <c r="B32" s="26" t="s">
        <v>82</v>
      </c>
      <c r="C32" s="9" t="s">
        <v>21</v>
      </c>
      <c r="D32" s="10" t="s">
        <v>122</v>
      </c>
      <c r="E32" s="31" t="s">
        <v>13</v>
      </c>
      <c r="F32" s="45">
        <v>2</v>
      </c>
      <c r="G32" s="13" t="s">
        <v>160</v>
      </c>
      <c r="H32" s="14">
        <v>2</v>
      </c>
      <c r="I32" s="22">
        <v>2916</v>
      </c>
      <c r="J32" s="20">
        <v>67</v>
      </c>
      <c r="K32" s="2"/>
      <c r="L32" s="1" t="s">
        <v>9</v>
      </c>
    </row>
    <row r="33" spans="1:12">
      <c r="A33" s="1">
        <v>35</v>
      </c>
      <c r="B33" s="26" t="s">
        <v>86</v>
      </c>
      <c r="C33" s="9" t="s">
        <v>21</v>
      </c>
      <c r="D33" s="10" t="s">
        <v>122</v>
      </c>
      <c r="E33" s="31" t="s">
        <v>31</v>
      </c>
      <c r="F33" s="45">
        <v>1</v>
      </c>
      <c r="G33" s="13" t="s">
        <v>262</v>
      </c>
      <c r="H33" s="14">
        <v>1</v>
      </c>
      <c r="I33" s="22">
        <v>2916</v>
      </c>
      <c r="J33" s="20">
        <v>22.5</v>
      </c>
      <c r="K33" s="2"/>
      <c r="L33" s="1" t="s">
        <v>9</v>
      </c>
    </row>
    <row r="34" spans="1:12" s="5" customFormat="1">
      <c r="A34" s="1">
        <v>36</v>
      </c>
      <c r="B34" s="57" t="s">
        <v>76</v>
      </c>
      <c r="C34" s="19" t="s">
        <v>21</v>
      </c>
      <c r="D34" s="58" t="s">
        <v>123</v>
      </c>
      <c r="E34" s="31" t="s">
        <v>13</v>
      </c>
      <c r="F34" s="45">
        <v>1</v>
      </c>
      <c r="G34" s="60" t="s">
        <v>164</v>
      </c>
      <c r="H34" s="14">
        <v>16</v>
      </c>
      <c r="I34" s="22">
        <v>2916</v>
      </c>
      <c r="J34" s="22">
        <v>48</v>
      </c>
      <c r="K34" s="2"/>
      <c r="L34" s="2" t="s">
        <v>9</v>
      </c>
    </row>
    <row r="35" spans="1:12" s="5" customFormat="1">
      <c r="A35" s="1">
        <v>37</v>
      </c>
      <c r="B35" s="26" t="s">
        <v>58</v>
      </c>
      <c r="C35" s="9" t="s">
        <v>21</v>
      </c>
      <c r="D35" s="10" t="s">
        <v>124</v>
      </c>
      <c r="E35" s="31" t="s">
        <v>13</v>
      </c>
      <c r="F35" s="45">
        <v>1</v>
      </c>
      <c r="G35" s="13" t="s">
        <v>64</v>
      </c>
      <c r="H35" s="14">
        <v>9</v>
      </c>
      <c r="I35" s="22">
        <v>2916</v>
      </c>
      <c r="J35" s="20">
        <v>48</v>
      </c>
      <c r="K35" s="2"/>
      <c r="L35" s="1" t="s">
        <v>9</v>
      </c>
    </row>
    <row r="36" spans="1:12">
      <c r="A36" s="1">
        <v>38</v>
      </c>
      <c r="B36" s="26" t="s">
        <v>87</v>
      </c>
      <c r="C36" s="9" t="s">
        <v>21</v>
      </c>
      <c r="D36" s="46" t="s">
        <v>125</v>
      </c>
      <c r="E36" s="31" t="s">
        <v>13</v>
      </c>
      <c r="F36" s="47">
        <v>1</v>
      </c>
      <c r="G36" s="13" t="s">
        <v>171</v>
      </c>
      <c r="H36" s="48">
        <v>9</v>
      </c>
      <c r="I36" s="22">
        <v>2916</v>
      </c>
      <c r="J36" s="55">
        <v>48</v>
      </c>
      <c r="K36" s="2"/>
      <c r="L36" s="1" t="s">
        <v>9</v>
      </c>
    </row>
    <row r="37" spans="1:12">
      <c r="A37" s="1">
        <v>39</v>
      </c>
      <c r="B37" s="26" t="s">
        <v>88</v>
      </c>
      <c r="C37" s="9" t="s">
        <v>21</v>
      </c>
      <c r="D37" s="46" t="s">
        <v>126</v>
      </c>
      <c r="E37" s="31" t="s">
        <v>13</v>
      </c>
      <c r="F37" s="47">
        <v>2</v>
      </c>
      <c r="G37" s="49" t="s">
        <v>164</v>
      </c>
      <c r="H37" s="48">
        <v>6</v>
      </c>
      <c r="I37" s="22">
        <v>365</v>
      </c>
      <c r="J37" s="55">
        <v>91</v>
      </c>
      <c r="K37" s="2"/>
      <c r="L37" s="1" t="s">
        <v>9</v>
      </c>
    </row>
    <row r="38" spans="1:12">
      <c r="A38" s="1">
        <v>40</v>
      </c>
      <c r="B38" s="26" t="s">
        <v>56</v>
      </c>
      <c r="C38" s="9" t="s">
        <v>21</v>
      </c>
      <c r="D38" s="10" t="s">
        <v>127</v>
      </c>
      <c r="E38" s="31" t="s">
        <v>13</v>
      </c>
      <c r="F38" s="45">
        <v>1</v>
      </c>
      <c r="G38" s="13" t="s">
        <v>432</v>
      </c>
      <c r="H38" s="14">
        <v>2</v>
      </c>
      <c r="I38" s="22">
        <v>365</v>
      </c>
      <c r="J38" s="20">
        <v>48</v>
      </c>
      <c r="K38" s="2"/>
      <c r="L38" s="1" t="s">
        <v>9</v>
      </c>
    </row>
    <row r="39" spans="1:12">
      <c r="A39" s="1">
        <v>41</v>
      </c>
      <c r="B39" s="26" t="s">
        <v>76</v>
      </c>
      <c r="C39" s="9" t="s">
        <v>21</v>
      </c>
      <c r="D39" s="10" t="s">
        <v>128</v>
      </c>
      <c r="E39" s="31" t="s">
        <v>13</v>
      </c>
      <c r="F39" s="45">
        <v>1</v>
      </c>
      <c r="G39" s="13" t="s">
        <v>164</v>
      </c>
      <c r="H39" s="14">
        <v>2</v>
      </c>
      <c r="I39" s="22">
        <v>365</v>
      </c>
      <c r="J39" s="20">
        <v>48</v>
      </c>
      <c r="K39" s="2"/>
      <c r="L39" s="1" t="s">
        <v>9</v>
      </c>
    </row>
    <row r="40" spans="1:12">
      <c r="A40" s="1">
        <v>42</v>
      </c>
      <c r="B40" s="26" t="s">
        <v>90</v>
      </c>
      <c r="C40" s="9" t="s">
        <v>21</v>
      </c>
      <c r="D40" s="10" t="s">
        <v>129</v>
      </c>
      <c r="E40" s="31" t="s">
        <v>13</v>
      </c>
      <c r="F40" s="45">
        <v>2</v>
      </c>
      <c r="G40" s="13" t="s">
        <v>172</v>
      </c>
      <c r="H40" s="14">
        <v>2</v>
      </c>
      <c r="I40" s="22">
        <v>2916</v>
      </c>
      <c r="J40" s="20">
        <v>67</v>
      </c>
      <c r="K40" s="2"/>
      <c r="L40" s="1" t="s">
        <v>9</v>
      </c>
    </row>
    <row r="41" spans="1:12">
      <c r="A41" s="1">
        <v>43</v>
      </c>
      <c r="B41" s="26" t="s">
        <v>90</v>
      </c>
      <c r="C41" s="9" t="s">
        <v>21</v>
      </c>
      <c r="D41" s="10" t="s">
        <v>130</v>
      </c>
      <c r="E41" s="31" t="s">
        <v>13</v>
      </c>
      <c r="F41" s="45">
        <v>2</v>
      </c>
      <c r="G41" s="13" t="s">
        <v>172</v>
      </c>
      <c r="H41" s="14">
        <v>2</v>
      </c>
      <c r="I41" s="22">
        <v>2916</v>
      </c>
      <c r="J41" s="20">
        <v>67</v>
      </c>
      <c r="K41" s="2"/>
      <c r="L41" s="1" t="s">
        <v>9</v>
      </c>
    </row>
    <row r="42" spans="1:12">
      <c r="A42" s="1">
        <v>44</v>
      </c>
      <c r="B42" s="26" t="s">
        <v>84</v>
      </c>
      <c r="C42" s="9" t="s">
        <v>21</v>
      </c>
      <c r="D42" s="10" t="s">
        <v>131</v>
      </c>
      <c r="E42" s="31" t="s">
        <v>13</v>
      </c>
      <c r="F42" s="45">
        <v>2</v>
      </c>
      <c r="G42" s="13" t="s">
        <v>160</v>
      </c>
      <c r="H42" s="14">
        <v>4</v>
      </c>
      <c r="I42" s="22">
        <v>2916</v>
      </c>
      <c r="J42" s="20">
        <v>91</v>
      </c>
      <c r="K42" s="2"/>
      <c r="L42" s="1" t="s">
        <v>9</v>
      </c>
    </row>
    <row r="43" spans="1:12">
      <c r="A43" s="1">
        <v>45</v>
      </c>
      <c r="B43" s="26" t="s">
        <v>73</v>
      </c>
      <c r="C43" s="9" t="s">
        <v>21</v>
      </c>
      <c r="D43" s="10" t="s">
        <v>131</v>
      </c>
      <c r="E43" s="31" t="s">
        <v>187</v>
      </c>
      <c r="F43" s="45">
        <v>1</v>
      </c>
      <c r="G43" s="13" t="s">
        <v>430</v>
      </c>
      <c r="H43" s="14">
        <v>1</v>
      </c>
      <c r="I43" s="22">
        <v>2916</v>
      </c>
      <c r="J43" s="20">
        <v>32</v>
      </c>
      <c r="K43" s="2"/>
      <c r="L43" s="1" t="s">
        <v>9</v>
      </c>
    </row>
    <row r="44" spans="1:12">
      <c r="A44" s="1">
        <v>46</v>
      </c>
      <c r="B44" s="26" t="s">
        <v>91</v>
      </c>
      <c r="C44" s="9" t="s">
        <v>21</v>
      </c>
      <c r="D44" s="10" t="s">
        <v>131</v>
      </c>
      <c r="E44" s="31" t="s">
        <v>422</v>
      </c>
      <c r="F44" s="45">
        <v>2</v>
      </c>
      <c r="G44" s="13" t="s">
        <v>173</v>
      </c>
      <c r="H44" s="14">
        <v>1</v>
      </c>
      <c r="I44" s="22">
        <v>2916</v>
      </c>
      <c r="J44" s="20">
        <v>81</v>
      </c>
      <c r="K44" s="2"/>
      <c r="L44" s="1" t="s">
        <v>9</v>
      </c>
    </row>
    <row r="45" spans="1:12">
      <c r="A45" s="1">
        <v>47</v>
      </c>
      <c r="B45" s="26" t="s">
        <v>92</v>
      </c>
      <c r="C45" s="9" t="s">
        <v>21</v>
      </c>
      <c r="D45" s="10" t="s">
        <v>131</v>
      </c>
      <c r="E45" s="31" t="s">
        <v>192</v>
      </c>
      <c r="F45" s="45">
        <v>1</v>
      </c>
      <c r="G45" s="13" t="s">
        <v>174</v>
      </c>
      <c r="H45" s="14">
        <v>2</v>
      </c>
      <c r="I45" s="22">
        <v>2916</v>
      </c>
      <c r="J45" s="20">
        <v>32</v>
      </c>
      <c r="K45" s="2"/>
      <c r="L45" s="1" t="s">
        <v>9</v>
      </c>
    </row>
    <row r="46" spans="1:12">
      <c r="A46" s="1">
        <v>48</v>
      </c>
      <c r="B46" s="26" t="s">
        <v>93</v>
      </c>
      <c r="C46" s="9" t="s">
        <v>21</v>
      </c>
      <c r="D46" s="10" t="s">
        <v>132</v>
      </c>
      <c r="E46" s="31" t="s">
        <v>423</v>
      </c>
      <c r="F46" s="45">
        <v>1</v>
      </c>
      <c r="G46" s="13" t="s">
        <v>411</v>
      </c>
      <c r="H46" s="14">
        <v>2</v>
      </c>
      <c r="I46" s="22">
        <v>2916</v>
      </c>
      <c r="J46" s="20">
        <v>22</v>
      </c>
      <c r="K46" s="2"/>
      <c r="L46" s="1" t="s">
        <v>9</v>
      </c>
    </row>
    <row r="47" spans="1:12">
      <c r="A47" s="1">
        <v>49</v>
      </c>
      <c r="B47" s="26" t="s">
        <v>74</v>
      </c>
      <c r="C47" s="9" t="s">
        <v>21</v>
      </c>
      <c r="D47" s="10" t="s">
        <v>133</v>
      </c>
      <c r="E47" s="31" t="s">
        <v>13</v>
      </c>
      <c r="F47" s="45">
        <v>1</v>
      </c>
      <c r="G47" s="13" t="s">
        <v>163</v>
      </c>
      <c r="H47" s="14">
        <v>2</v>
      </c>
      <c r="I47" s="22">
        <v>2916</v>
      </c>
      <c r="J47" s="20">
        <v>48</v>
      </c>
      <c r="K47" s="2"/>
      <c r="L47" s="1" t="s">
        <v>9</v>
      </c>
    </row>
    <row r="48" spans="1:12">
      <c r="A48" s="1">
        <v>50</v>
      </c>
      <c r="B48" s="26" t="s">
        <v>73</v>
      </c>
      <c r="C48" s="9" t="s">
        <v>21</v>
      </c>
      <c r="D48" s="10" t="s">
        <v>133</v>
      </c>
      <c r="E48" s="31" t="s">
        <v>187</v>
      </c>
      <c r="F48" s="45">
        <v>1</v>
      </c>
      <c r="G48" s="13" t="s">
        <v>430</v>
      </c>
      <c r="H48" s="14">
        <v>9</v>
      </c>
      <c r="I48" s="22">
        <v>2916</v>
      </c>
      <c r="J48" s="20">
        <v>32</v>
      </c>
      <c r="K48" s="2"/>
      <c r="L48" s="1" t="s">
        <v>9</v>
      </c>
    </row>
    <row r="49" spans="1:12">
      <c r="A49" s="1">
        <v>51</v>
      </c>
      <c r="B49" s="26" t="s">
        <v>73</v>
      </c>
      <c r="C49" s="9" t="s">
        <v>21</v>
      </c>
      <c r="D49" s="10" t="s">
        <v>134</v>
      </c>
      <c r="E49" s="31" t="s">
        <v>187</v>
      </c>
      <c r="F49" s="45">
        <v>1</v>
      </c>
      <c r="G49" s="13" t="s">
        <v>430</v>
      </c>
      <c r="H49" s="14">
        <v>2</v>
      </c>
      <c r="I49" s="22">
        <v>2916</v>
      </c>
      <c r="J49" s="20">
        <v>32</v>
      </c>
      <c r="K49" s="2"/>
      <c r="L49" s="1" t="s">
        <v>9</v>
      </c>
    </row>
    <row r="50" spans="1:12">
      <c r="A50" s="1">
        <v>52</v>
      </c>
      <c r="B50" s="26" t="s">
        <v>86</v>
      </c>
      <c r="C50" s="9" t="s">
        <v>21</v>
      </c>
      <c r="D50" s="10" t="s">
        <v>134</v>
      </c>
      <c r="E50" s="31" t="s">
        <v>421</v>
      </c>
      <c r="F50" s="45">
        <v>1</v>
      </c>
      <c r="G50" s="13" t="s">
        <v>412</v>
      </c>
      <c r="H50" s="14">
        <v>1</v>
      </c>
      <c r="I50" s="22">
        <v>2916</v>
      </c>
      <c r="J50" s="20">
        <v>22.5</v>
      </c>
      <c r="K50" s="2"/>
      <c r="L50" s="1" t="s">
        <v>9</v>
      </c>
    </row>
    <row r="51" spans="1:12">
      <c r="A51" s="1">
        <v>53</v>
      </c>
      <c r="B51" s="26" t="s">
        <v>74</v>
      </c>
      <c r="C51" s="9" t="s">
        <v>21</v>
      </c>
      <c r="D51" s="10" t="s">
        <v>135</v>
      </c>
      <c r="E51" s="31" t="s">
        <v>13</v>
      </c>
      <c r="F51" s="45">
        <v>1</v>
      </c>
      <c r="G51" s="13" t="s">
        <v>163</v>
      </c>
      <c r="H51" s="14">
        <v>2</v>
      </c>
      <c r="I51" s="22">
        <v>365</v>
      </c>
      <c r="J51" s="20">
        <v>48</v>
      </c>
      <c r="K51" s="2"/>
      <c r="L51" s="1" t="s">
        <v>9</v>
      </c>
    </row>
    <row r="52" spans="1:12">
      <c r="A52" s="1">
        <v>54</v>
      </c>
      <c r="B52" s="26" t="s">
        <v>86</v>
      </c>
      <c r="C52" s="9" t="s">
        <v>21</v>
      </c>
      <c r="D52" s="10" t="s">
        <v>135</v>
      </c>
      <c r="E52" s="31" t="s">
        <v>421</v>
      </c>
      <c r="F52" s="45">
        <v>1</v>
      </c>
      <c r="G52" s="13" t="s">
        <v>412</v>
      </c>
      <c r="H52" s="14">
        <v>1</v>
      </c>
      <c r="I52" s="22">
        <v>365</v>
      </c>
      <c r="J52" s="20">
        <v>22.5</v>
      </c>
      <c r="K52" s="2"/>
      <c r="L52" s="1" t="s">
        <v>9</v>
      </c>
    </row>
    <row r="53" spans="1:12">
      <c r="A53" s="1">
        <v>55</v>
      </c>
      <c r="B53" s="26" t="s">
        <v>78</v>
      </c>
      <c r="C53" s="9" t="s">
        <v>21</v>
      </c>
      <c r="D53" s="10" t="s">
        <v>135</v>
      </c>
      <c r="E53" s="31" t="s">
        <v>421</v>
      </c>
      <c r="F53" s="45">
        <v>1</v>
      </c>
      <c r="G53" s="13" t="s">
        <v>64</v>
      </c>
      <c r="H53" s="14">
        <v>1</v>
      </c>
      <c r="I53" s="22">
        <v>365</v>
      </c>
      <c r="J53" s="20">
        <v>22.5</v>
      </c>
      <c r="K53" s="2"/>
      <c r="L53" s="1" t="s">
        <v>9</v>
      </c>
    </row>
    <row r="54" spans="1:12">
      <c r="A54" s="1">
        <v>56</v>
      </c>
      <c r="B54" s="26" t="s">
        <v>73</v>
      </c>
      <c r="C54" s="9" t="s">
        <v>21</v>
      </c>
      <c r="D54" s="10" t="s">
        <v>135</v>
      </c>
      <c r="E54" s="31" t="s">
        <v>187</v>
      </c>
      <c r="F54" s="45">
        <v>1</v>
      </c>
      <c r="G54" s="13" t="s">
        <v>430</v>
      </c>
      <c r="H54" s="14">
        <v>6</v>
      </c>
      <c r="I54" s="22">
        <v>365</v>
      </c>
      <c r="J54" s="20">
        <v>32</v>
      </c>
      <c r="K54" s="2"/>
      <c r="L54" s="1" t="s">
        <v>9</v>
      </c>
    </row>
    <row r="55" spans="1:12">
      <c r="A55" s="1">
        <v>57</v>
      </c>
      <c r="B55" s="26" t="s">
        <v>73</v>
      </c>
      <c r="C55" s="9" t="s">
        <v>21</v>
      </c>
      <c r="D55" s="10" t="s">
        <v>136</v>
      </c>
      <c r="E55" s="31" t="s">
        <v>187</v>
      </c>
      <c r="F55" s="45">
        <v>1</v>
      </c>
      <c r="G55" s="13" t="s">
        <v>430</v>
      </c>
      <c r="H55" s="14">
        <v>11</v>
      </c>
      <c r="I55" s="22">
        <v>2916</v>
      </c>
      <c r="J55" s="20">
        <v>32</v>
      </c>
      <c r="K55" s="2"/>
      <c r="L55" s="1" t="s">
        <v>9</v>
      </c>
    </row>
    <row r="56" spans="1:12">
      <c r="A56" s="1">
        <v>58</v>
      </c>
      <c r="B56" s="26"/>
      <c r="C56" s="9" t="s">
        <v>21</v>
      </c>
      <c r="D56" s="10" t="s">
        <v>136</v>
      </c>
      <c r="E56" s="56" t="s">
        <v>450</v>
      </c>
      <c r="F56" s="45">
        <v>1</v>
      </c>
      <c r="G56" s="13" t="s">
        <v>176</v>
      </c>
      <c r="H56" s="14">
        <v>1</v>
      </c>
      <c r="I56" s="39">
        <v>2916</v>
      </c>
      <c r="J56" s="39"/>
      <c r="K56" s="2"/>
      <c r="L56" s="1" t="s">
        <v>9</v>
      </c>
    </row>
    <row r="57" spans="1:12">
      <c r="A57" s="1">
        <v>59</v>
      </c>
      <c r="B57" s="26" t="s">
        <v>88</v>
      </c>
      <c r="C57" s="9" t="s">
        <v>21</v>
      </c>
      <c r="D57" s="10" t="s">
        <v>112</v>
      </c>
      <c r="E57" s="31" t="s">
        <v>13</v>
      </c>
      <c r="F57" s="45">
        <v>2</v>
      </c>
      <c r="G57" s="13" t="s">
        <v>164</v>
      </c>
      <c r="H57" s="14">
        <v>1</v>
      </c>
      <c r="I57" s="22">
        <v>365</v>
      </c>
      <c r="J57" s="20">
        <v>91</v>
      </c>
      <c r="K57" s="2"/>
      <c r="L57" s="1" t="s">
        <v>9</v>
      </c>
    </row>
    <row r="58" spans="1:12">
      <c r="A58" s="1">
        <v>60</v>
      </c>
      <c r="B58" s="26" t="s">
        <v>56</v>
      </c>
      <c r="C58" s="9" t="s">
        <v>21</v>
      </c>
      <c r="D58" s="10" t="s">
        <v>388</v>
      </c>
      <c r="E58" s="31" t="s">
        <v>13</v>
      </c>
      <c r="F58" s="45">
        <v>1</v>
      </c>
      <c r="G58" s="13" t="s">
        <v>432</v>
      </c>
      <c r="H58" s="14">
        <v>2</v>
      </c>
      <c r="I58" s="22">
        <v>365</v>
      </c>
      <c r="J58" s="20">
        <v>48</v>
      </c>
      <c r="K58" s="2"/>
      <c r="L58" s="1" t="s">
        <v>9</v>
      </c>
    </row>
    <row r="59" spans="1:12">
      <c r="A59" s="1">
        <v>61</v>
      </c>
      <c r="B59" s="26" t="s">
        <v>94</v>
      </c>
      <c r="C59" s="9" t="s">
        <v>21</v>
      </c>
      <c r="D59" s="10" t="s">
        <v>27</v>
      </c>
      <c r="E59" s="31" t="s">
        <v>13</v>
      </c>
      <c r="F59" s="45">
        <v>1</v>
      </c>
      <c r="G59" s="13" t="s">
        <v>160</v>
      </c>
      <c r="H59" s="14">
        <v>1</v>
      </c>
      <c r="I59" s="22">
        <v>365</v>
      </c>
      <c r="J59" s="20">
        <v>38</v>
      </c>
      <c r="K59" s="2"/>
      <c r="L59" s="1" t="s">
        <v>9</v>
      </c>
    </row>
    <row r="60" spans="1:12">
      <c r="A60" s="1">
        <v>62</v>
      </c>
      <c r="B60" s="26" t="s">
        <v>83</v>
      </c>
      <c r="C60" s="9" t="s">
        <v>21</v>
      </c>
      <c r="D60" s="10" t="s">
        <v>27</v>
      </c>
      <c r="E60" s="31" t="s">
        <v>31</v>
      </c>
      <c r="F60" s="45">
        <v>1</v>
      </c>
      <c r="G60" s="13" t="s">
        <v>177</v>
      </c>
      <c r="H60" s="14">
        <v>1</v>
      </c>
      <c r="I60" s="22">
        <v>365</v>
      </c>
      <c r="J60" s="20">
        <v>22.5</v>
      </c>
      <c r="K60" s="2"/>
      <c r="L60" s="1" t="s">
        <v>9</v>
      </c>
    </row>
    <row r="61" spans="1:12">
      <c r="A61" s="1">
        <v>63</v>
      </c>
      <c r="B61" s="26" t="s">
        <v>71</v>
      </c>
      <c r="C61" s="9" t="s">
        <v>21</v>
      </c>
      <c r="D61" s="10" t="s">
        <v>137</v>
      </c>
      <c r="E61" s="31" t="s">
        <v>13</v>
      </c>
      <c r="F61" s="45">
        <v>2</v>
      </c>
      <c r="G61" s="13" t="s">
        <v>160</v>
      </c>
      <c r="H61" s="14">
        <v>59</v>
      </c>
      <c r="I61" s="22">
        <v>2916</v>
      </c>
      <c r="J61" s="20">
        <v>67</v>
      </c>
      <c r="K61" s="2"/>
      <c r="L61" s="1" t="s">
        <v>9</v>
      </c>
    </row>
    <row r="62" spans="1:12">
      <c r="A62" s="1">
        <v>64</v>
      </c>
      <c r="B62" s="26" t="s">
        <v>73</v>
      </c>
      <c r="C62" s="9" t="s">
        <v>21</v>
      </c>
      <c r="D62" s="10" t="s">
        <v>137</v>
      </c>
      <c r="E62" s="31" t="s">
        <v>187</v>
      </c>
      <c r="F62" s="45">
        <v>1</v>
      </c>
      <c r="G62" s="13" t="s">
        <v>430</v>
      </c>
      <c r="H62" s="14">
        <v>2</v>
      </c>
      <c r="I62" s="22">
        <v>2916</v>
      </c>
      <c r="J62" s="20">
        <v>32</v>
      </c>
      <c r="K62" s="2"/>
      <c r="L62" s="1" t="s">
        <v>9</v>
      </c>
    </row>
    <row r="63" spans="1:12">
      <c r="A63" s="1">
        <v>65</v>
      </c>
      <c r="B63" s="26" t="s">
        <v>74</v>
      </c>
      <c r="C63" s="9" t="s">
        <v>21</v>
      </c>
      <c r="D63" s="10" t="s">
        <v>138</v>
      </c>
      <c r="E63" s="31" t="s">
        <v>13</v>
      </c>
      <c r="F63" s="45">
        <v>1</v>
      </c>
      <c r="G63" s="13" t="s">
        <v>163</v>
      </c>
      <c r="H63" s="38">
        <v>82</v>
      </c>
      <c r="I63" s="22">
        <v>6570</v>
      </c>
      <c r="J63" s="20">
        <v>48</v>
      </c>
      <c r="K63" s="2"/>
      <c r="L63" s="1" t="s">
        <v>9</v>
      </c>
    </row>
    <row r="64" spans="1:12">
      <c r="A64" s="1">
        <v>66</v>
      </c>
      <c r="B64" s="26" t="s">
        <v>73</v>
      </c>
      <c r="C64" s="9" t="s">
        <v>21</v>
      </c>
      <c r="D64" s="10" t="s">
        <v>138</v>
      </c>
      <c r="E64" s="31" t="s">
        <v>187</v>
      </c>
      <c r="F64" s="45">
        <v>1</v>
      </c>
      <c r="G64" s="13" t="s">
        <v>430</v>
      </c>
      <c r="H64" s="14">
        <v>25</v>
      </c>
      <c r="I64" s="22">
        <v>6570</v>
      </c>
      <c r="J64" s="20">
        <v>32</v>
      </c>
      <c r="K64" s="2" t="s">
        <v>413</v>
      </c>
      <c r="L64" s="1" t="s">
        <v>9</v>
      </c>
    </row>
    <row r="65" spans="1:12">
      <c r="A65" s="1">
        <v>67</v>
      </c>
      <c r="B65" s="26" t="s">
        <v>96</v>
      </c>
      <c r="C65" s="9" t="s">
        <v>21</v>
      </c>
      <c r="D65" s="10" t="s">
        <v>138</v>
      </c>
      <c r="E65" s="31" t="s">
        <v>424</v>
      </c>
      <c r="F65" s="45">
        <v>1</v>
      </c>
      <c r="G65" s="13" t="s">
        <v>66</v>
      </c>
      <c r="H65" s="14">
        <v>6</v>
      </c>
      <c r="I65" s="22">
        <v>6570</v>
      </c>
      <c r="J65" s="20">
        <v>65</v>
      </c>
      <c r="K65" s="2"/>
      <c r="L65" s="1" t="s">
        <v>9</v>
      </c>
    </row>
    <row r="66" spans="1:12">
      <c r="A66" s="15">
        <v>68</v>
      </c>
      <c r="B66" s="27" t="s">
        <v>390</v>
      </c>
      <c r="C66" s="29" t="s">
        <v>21</v>
      </c>
      <c r="D66" s="16" t="s">
        <v>389</v>
      </c>
      <c r="E66" s="52" t="s">
        <v>377</v>
      </c>
      <c r="F66" s="63">
        <v>1</v>
      </c>
      <c r="G66" s="17" t="s">
        <v>380</v>
      </c>
      <c r="H66" s="18">
        <v>6</v>
      </c>
      <c r="I66" s="28"/>
      <c r="J66" s="28"/>
      <c r="K66" s="15"/>
      <c r="L66" s="15" t="s">
        <v>29</v>
      </c>
    </row>
    <row r="67" spans="1:12">
      <c r="A67" s="1">
        <v>69</v>
      </c>
      <c r="B67" s="26" t="s">
        <v>74</v>
      </c>
      <c r="C67" s="9" t="s">
        <v>21</v>
      </c>
      <c r="D67" s="10" t="s">
        <v>139</v>
      </c>
      <c r="E67" s="31" t="s">
        <v>13</v>
      </c>
      <c r="F67" s="45">
        <v>1</v>
      </c>
      <c r="G67" s="13" t="s">
        <v>163</v>
      </c>
      <c r="H67" s="38">
        <v>27</v>
      </c>
      <c r="I67" s="22">
        <v>6570</v>
      </c>
      <c r="J67" s="20">
        <v>48</v>
      </c>
      <c r="K67" s="2"/>
      <c r="L67" s="1" t="s">
        <v>9</v>
      </c>
    </row>
    <row r="68" spans="1:12">
      <c r="A68" s="1">
        <v>70</v>
      </c>
      <c r="B68" s="26" t="s">
        <v>73</v>
      </c>
      <c r="C68" s="9" t="s">
        <v>21</v>
      </c>
      <c r="D68" s="10" t="s">
        <v>139</v>
      </c>
      <c r="E68" s="31" t="s">
        <v>187</v>
      </c>
      <c r="F68" s="45">
        <v>1</v>
      </c>
      <c r="G68" s="13" t="s">
        <v>430</v>
      </c>
      <c r="H68" s="14">
        <v>10</v>
      </c>
      <c r="I68" s="22">
        <v>6570</v>
      </c>
      <c r="J68" s="20">
        <v>32</v>
      </c>
      <c r="K68" s="2"/>
      <c r="L68" s="1" t="s">
        <v>9</v>
      </c>
    </row>
    <row r="69" spans="1:12">
      <c r="A69" s="1">
        <v>71</v>
      </c>
      <c r="B69" s="26" t="s">
        <v>73</v>
      </c>
      <c r="C69" s="9" t="s">
        <v>21</v>
      </c>
      <c r="D69" s="10" t="s">
        <v>159</v>
      </c>
      <c r="E69" s="31" t="s">
        <v>187</v>
      </c>
      <c r="F69" s="45">
        <v>1</v>
      </c>
      <c r="G69" s="13" t="s">
        <v>430</v>
      </c>
      <c r="H69" s="38">
        <v>2</v>
      </c>
      <c r="I69" s="22">
        <v>2916</v>
      </c>
      <c r="J69" s="20">
        <v>32</v>
      </c>
      <c r="K69" s="2"/>
      <c r="L69" s="1" t="s">
        <v>9</v>
      </c>
    </row>
    <row r="70" spans="1:12">
      <c r="A70" s="1">
        <v>72</v>
      </c>
      <c r="B70" s="26" t="s">
        <v>396</v>
      </c>
      <c r="C70" s="9" t="s">
        <v>21</v>
      </c>
      <c r="D70" s="10" t="s">
        <v>395</v>
      </c>
      <c r="E70" s="31" t="s">
        <v>397</v>
      </c>
      <c r="F70" s="45">
        <v>1</v>
      </c>
      <c r="G70" s="13" t="s">
        <v>398</v>
      </c>
      <c r="H70" s="38">
        <v>1</v>
      </c>
      <c r="I70" s="22"/>
      <c r="J70" s="20"/>
      <c r="K70" s="2"/>
      <c r="L70" s="1" t="s">
        <v>9</v>
      </c>
    </row>
    <row r="71" spans="1:12">
      <c r="A71" s="1">
        <v>73</v>
      </c>
      <c r="B71" s="26" t="s">
        <v>73</v>
      </c>
      <c r="C71" s="9" t="s">
        <v>21</v>
      </c>
      <c r="D71" s="10" t="s">
        <v>400</v>
      </c>
      <c r="E71" s="31" t="s">
        <v>187</v>
      </c>
      <c r="F71" s="45">
        <v>1</v>
      </c>
      <c r="G71" s="13" t="s">
        <v>430</v>
      </c>
      <c r="H71" s="14">
        <v>8</v>
      </c>
      <c r="I71" s="22">
        <v>2916</v>
      </c>
      <c r="J71" s="20">
        <v>32</v>
      </c>
      <c r="K71" s="2"/>
      <c r="L71" s="1" t="s">
        <v>9</v>
      </c>
    </row>
    <row r="72" spans="1:12">
      <c r="A72" s="1">
        <v>74</v>
      </c>
      <c r="B72" s="26" t="s">
        <v>97</v>
      </c>
      <c r="C72" s="9" t="s">
        <v>21</v>
      </c>
      <c r="D72" s="10" t="s">
        <v>140</v>
      </c>
      <c r="E72" s="31" t="s">
        <v>192</v>
      </c>
      <c r="F72" s="45">
        <v>1</v>
      </c>
      <c r="G72" s="13" t="s">
        <v>391</v>
      </c>
      <c r="H72" s="14">
        <v>12</v>
      </c>
      <c r="I72" s="22">
        <v>2916</v>
      </c>
      <c r="J72" s="20">
        <v>32</v>
      </c>
      <c r="K72" s="2"/>
      <c r="L72" s="1" t="s">
        <v>9</v>
      </c>
    </row>
    <row r="73" spans="1:12">
      <c r="A73" s="1">
        <v>75</v>
      </c>
      <c r="B73" s="57" t="s">
        <v>98</v>
      </c>
      <c r="C73" s="19" t="s">
        <v>21</v>
      </c>
      <c r="D73" s="58" t="s">
        <v>414</v>
      </c>
      <c r="E73" s="59" t="s">
        <v>368</v>
      </c>
      <c r="F73" s="45">
        <v>1</v>
      </c>
      <c r="G73" s="60" t="s">
        <v>181</v>
      </c>
      <c r="H73" s="14">
        <v>1</v>
      </c>
      <c r="I73" s="39">
        <v>0</v>
      </c>
      <c r="J73" s="22">
        <v>13</v>
      </c>
      <c r="K73" s="2"/>
      <c r="L73" s="2" t="s">
        <v>9</v>
      </c>
    </row>
    <row r="74" spans="1:12">
      <c r="A74" s="1">
        <v>76</v>
      </c>
      <c r="B74" s="26" t="s">
        <v>77</v>
      </c>
      <c r="C74" s="9" t="s">
        <v>21</v>
      </c>
      <c r="D74" s="10" t="s">
        <v>142</v>
      </c>
      <c r="E74" s="31" t="s">
        <v>13</v>
      </c>
      <c r="F74" s="45">
        <v>1</v>
      </c>
      <c r="G74" s="13" t="s">
        <v>160</v>
      </c>
      <c r="H74" s="14">
        <v>2</v>
      </c>
      <c r="I74" s="22">
        <v>2916</v>
      </c>
      <c r="J74" s="20">
        <v>48</v>
      </c>
      <c r="K74" s="2"/>
      <c r="L74" s="1" t="s">
        <v>9</v>
      </c>
    </row>
    <row r="75" spans="1:12">
      <c r="A75" s="1">
        <v>77</v>
      </c>
      <c r="B75" s="26" t="s">
        <v>74</v>
      </c>
      <c r="C75" s="9" t="s">
        <v>21</v>
      </c>
      <c r="D75" s="10" t="s">
        <v>142</v>
      </c>
      <c r="E75" s="31" t="s">
        <v>28</v>
      </c>
      <c r="F75" s="45">
        <v>1</v>
      </c>
      <c r="G75" s="13" t="s">
        <v>163</v>
      </c>
      <c r="H75" s="14">
        <v>2</v>
      </c>
      <c r="I75" s="22">
        <v>2916</v>
      </c>
      <c r="J75" s="20">
        <v>48</v>
      </c>
      <c r="K75" s="2"/>
      <c r="L75" s="1" t="s">
        <v>9</v>
      </c>
    </row>
    <row r="76" spans="1:12">
      <c r="A76" s="1">
        <v>78</v>
      </c>
      <c r="B76" s="26" t="s">
        <v>77</v>
      </c>
      <c r="C76" s="9" t="s">
        <v>21</v>
      </c>
      <c r="D76" s="10" t="s">
        <v>143</v>
      </c>
      <c r="E76" s="31" t="s">
        <v>13</v>
      </c>
      <c r="F76" s="45">
        <v>1</v>
      </c>
      <c r="G76" s="13" t="s">
        <v>160</v>
      </c>
      <c r="H76" s="38">
        <v>4</v>
      </c>
      <c r="I76" s="22">
        <v>2916</v>
      </c>
      <c r="J76" s="20">
        <v>48</v>
      </c>
      <c r="K76" s="33" t="s">
        <v>406</v>
      </c>
      <c r="L76" s="1" t="s">
        <v>9</v>
      </c>
    </row>
    <row r="77" spans="1:12">
      <c r="A77" s="1">
        <v>79</v>
      </c>
      <c r="B77" s="26" t="s">
        <v>74</v>
      </c>
      <c r="C77" s="9" t="s">
        <v>21</v>
      </c>
      <c r="D77" s="10" t="s">
        <v>143</v>
      </c>
      <c r="E77" s="31" t="s">
        <v>13</v>
      </c>
      <c r="F77" s="45">
        <v>1</v>
      </c>
      <c r="G77" s="13" t="s">
        <v>163</v>
      </c>
      <c r="H77" s="14">
        <v>2</v>
      </c>
      <c r="I77" s="22">
        <v>2916</v>
      </c>
      <c r="J77" s="20">
        <v>48</v>
      </c>
      <c r="K77" s="2"/>
      <c r="L77" s="1" t="s">
        <v>9</v>
      </c>
    </row>
    <row r="78" spans="1:12">
      <c r="A78" s="1">
        <v>80</v>
      </c>
      <c r="B78" s="26" t="s">
        <v>73</v>
      </c>
      <c r="C78" s="9" t="s">
        <v>22</v>
      </c>
      <c r="D78" s="10" t="s">
        <v>408</v>
      </c>
      <c r="E78" s="31" t="s">
        <v>187</v>
      </c>
      <c r="F78" s="45">
        <v>1</v>
      </c>
      <c r="G78" s="13" t="s">
        <v>430</v>
      </c>
      <c r="H78" s="14">
        <v>8</v>
      </c>
      <c r="I78" s="39"/>
      <c r="J78" s="39"/>
      <c r="K78" s="2"/>
      <c r="L78" s="1" t="s">
        <v>9</v>
      </c>
    </row>
    <row r="79" spans="1:12">
      <c r="A79" s="1">
        <v>81</v>
      </c>
      <c r="B79" s="26" t="s">
        <v>97</v>
      </c>
      <c r="C79" s="9" t="s">
        <v>21</v>
      </c>
      <c r="D79" s="10" t="s">
        <v>140</v>
      </c>
      <c r="E79" s="31" t="s">
        <v>192</v>
      </c>
      <c r="F79" s="45">
        <v>1</v>
      </c>
      <c r="G79" s="13" t="s">
        <v>392</v>
      </c>
      <c r="H79" s="14">
        <v>8</v>
      </c>
      <c r="I79" s="22">
        <v>2916</v>
      </c>
      <c r="J79" s="20">
        <v>32</v>
      </c>
      <c r="K79" s="2"/>
      <c r="L79" s="1" t="s">
        <v>9</v>
      </c>
    </row>
    <row r="80" spans="1:12">
      <c r="A80" s="1">
        <v>82</v>
      </c>
      <c r="B80" s="26" t="s">
        <v>99</v>
      </c>
      <c r="C80" s="9" t="s">
        <v>21</v>
      </c>
      <c r="D80" s="10" t="s">
        <v>144</v>
      </c>
      <c r="E80" s="31" t="s">
        <v>13</v>
      </c>
      <c r="F80" s="45">
        <v>2</v>
      </c>
      <c r="G80" s="13" t="s">
        <v>160</v>
      </c>
      <c r="H80" s="14">
        <v>12</v>
      </c>
      <c r="I80" s="22">
        <v>2916</v>
      </c>
      <c r="J80" s="20">
        <v>91</v>
      </c>
      <c r="K80" s="2"/>
      <c r="L80" s="1" t="s">
        <v>9</v>
      </c>
    </row>
    <row r="81" spans="1:12">
      <c r="A81" s="1">
        <v>83</v>
      </c>
      <c r="B81" s="26" t="s">
        <v>54</v>
      </c>
      <c r="C81" s="9" t="s">
        <v>21</v>
      </c>
      <c r="D81" s="10" t="s">
        <v>144</v>
      </c>
      <c r="E81" s="31" t="s">
        <v>189</v>
      </c>
      <c r="F81" s="45">
        <v>2</v>
      </c>
      <c r="G81" s="13" t="s">
        <v>182</v>
      </c>
      <c r="H81" s="14">
        <v>1</v>
      </c>
      <c r="I81" s="22">
        <v>2916</v>
      </c>
      <c r="J81" s="20">
        <v>44</v>
      </c>
      <c r="K81" s="2"/>
      <c r="L81" s="1" t="s">
        <v>9</v>
      </c>
    </row>
    <row r="82" spans="1:12">
      <c r="A82" s="1">
        <v>84</v>
      </c>
      <c r="B82" s="26" t="s">
        <v>86</v>
      </c>
      <c r="C82" s="9" t="s">
        <v>21</v>
      </c>
      <c r="D82" s="10" t="s">
        <v>144</v>
      </c>
      <c r="E82" s="31" t="s">
        <v>421</v>
      </c>
      <c r="F82" s="45">
        <v>1</v>
      </c>
      <c r="G82" s="13" t="s">
        <v>412</v>
      </c>
      <c r="H82" s="14">
        <v>2</v>
      </c>
      <c r="I82" s="22">
        <v>2916</v>
      </c>
      <c r="J82" s="20">
        <v>22.5</v>
      </c>
      <c r="K82" s="2"/>
      <c r="L82" s="1" t="s">
        <v>9</v>
      </c>
    </row>
    <row r="83" spans="1:12">
      <c r="A83" s="1">
        <v>85</v>
      </c>
      <c r="B83" s="26" t="s">
        <v>17</v>
      </c>
      <c r="C83" s="9" t="s">
        <v>21</v>
      </c>
      <c r="D83" s="10" t="s">
        <v>145</v>
      </c>
      <c r="E83" s="31" t="s">
        <v>13</v>
      </c>
      <c r="F83" s="45">
        <v>1</v>
      </c>
      <c r="G83" s="13" t="s">
        <v>432</v>
      </c>
      <c r="H83" s="14">
        <v>2</v>
      </c>
      <c r="I83" s="22">
        <v>2916</v>
      </c>
      <c r="J83" s="20">
        <v>48</v>
      </c>
      <c r="K83" s="2"/>
      <c r="L83" s="1" t="s">
        <v>9</v>
      </c>
    </row>
    <row r="84" spans="1:12">
      <c r="A84" s="1">
        <v>86</v>
      </c>
      <c r="B84" s="26" t="s">
        <v>99</v>
      </c>
      <c r="C84" s="9" t="s">
        <v>21</v>
      </c>
      <c r="D84" s="10" t="s">
        <v>146</v>
      </c>
      <c r="E84" s="31" t="s">
        <v>13</v>
      </c>
      <c r="F84" s="45">
        <v>2</v>
      </c>
      <c r="G84" s="13" t="s">
        <v>160</v>
      </c>
      <c r="H84" s="14">
        <v>27</v>
      </c>
      <c r="I84" s="22">
        <v>2916</v>
      </c>
      <c r="J84" s="20">
        <v>91</v>
      </c>
      <c r="K84" s="2"/>
      <c r="L84" s="1" t="s">
        <v>9</v>
      </c>
    </row>
    <row r="85" spans="1:12">
      <c r="A85" s="1">
        <v>87</v>
      </c>
      <c r="B85" s="26" t="s">
        <v>86</v>
      </c>
      <c r="C85" s="9" t="s">
        <v>21</v>
      </c>
      <c r="D85" s="10" t="s">
        <v>146</v>
      </c>
      <c r="E85" s="31" t="s">
        <v>421</v>
      </c>
      <c r="F85" s="45">
        <v>1</v>
      </c>
      <c r="G85" s="13" t="s">
        <v>262</v>
      </c>
      <c r="H85" s="14">
        <v>1</v>
      </c>
      <c r="I85" s="22">
        <v>2916</v>
      </c>
      <c r="J85" s="20">
        <v>22.5</v>
      </c>
      <c r="K85" s="2"/>
      <c r="L85" s="1" t="s">
        <v>9</v>
      </c>
    </row>
    <row r="86" spans="1:12">
      <c r="A86" s="1">
        <v>88</v>
      </c>
      <c r="B86" s="26"/>
      <c r="C86" s="9" t="s">
        <v>21</v>
      </c>
      <c r="D86" s="10" t="s">
        <v>146</v>
      </c>
      <c r="E86" s="31" t="s">
        <v>194</v>
      </c>
      <c r="F86" s="45">
        <v>1</v>
      </c>
      <c r="G86" s="13" t="s">
        <v>183</v>
      </c>
      <c r="H86" s="14">
        <v>1</v>
      </c>
      <c r="I86" s="22">
        <v>2916</v>
      </c>
      <c r="J86" s="20">
        <v>15</v>
      </c>
      <c r="K86" s="2"/>
      <c r="L86" s="1" t="s">
        <v>9</v>
      </c>
    </row>
    <row r="87" spans="1:12">
      <c r="A87" s="1">
        <v>89</v>
      </c>
      <c r="B87" s="26"/>
      <c r="C87" s="9" t="s">
        <v>21</v>
      </c>
      <c r="D87" s="10" t="s">
        <v>146</v>
      </c>
      <c r="E87" s="31" t="s">
        <v>187</v>
      </c>
      <c r="F87" s="45">
        <v>1</v>
      </c>
      <c r="G87" s="13" t="s">
        <v>430</v>
      </c>
      <c r="H87" s="14">
        <v>4</v>
      </c>
      <c r="I87" s="22">
        <v>2916</v>
      </c>
      <c r="J87" s="20">
        <v>32</v>
      </c>
      <c r="K87" s="2"/>
      <c r="L87" s="1" t="s">
        <v>9</v>
      </c>
    </row>
    <row r="88" spans="1:12">
      <c r="A88" s="1">
        <v>90</v>
      </c>
      <c r="B88" s="26" t="s">
        <v>17</v>
      </c>
      <c r="C88" s="9" t="s">
        <v>21</v>
      </c>
      <c r="D88" s="10" t="s">
        <v>147</v>
      </c>
      <c r="E88" s="31" t="s">
        <v>13</v>
      </c>
      <c r="F88" s="45">
        <v>1</v>
      </c>
      <c r="G88" s="13" t="s">
        <v>432</v>
      </c>
      <c r="H88" s="14">
        <v>2</v>
      </c>
      <c r="I88" s="22">
        <v>2916</v>
      </c>
      <c r="J88" s="20">
        <v>48</v>
      </c>
      <c r="K88" s="2"/>
      <c r="L88" s="1" t="s">
        <v>9</v>
      </c>
    </row>
    <row r="89" spans="1:12">
      <c r="A89" s="1">
        <v>91</v>
      </c>
      <c r="B89" s="26" t="s">
        <v>78</v>
      </c>
      <c r="C89" s="9" t="s">
        <v>21</v>
      </c>
      <c r="D89" s="10" t="s">
        <v>148</v>
      </c>
      <c r="E89" s="31" t="s">
        <v>421</v>
      </c>
      <c r="F89" s="45">
        <v>1</v>
      </c>
      <c r="G89" s="13" t="s">
        <v>64</v>
      </c>
      <c r="H89" s="14">
        <v>1</v>
      </c>
      <c r="I89" s="22">
        <v>365</v>
      </c>
      <c r="J89" s="20">
        <v>22.5</v>
      </c>
      <c r="K89" s="2"/>
      <c r="L89" s="1" t="s">
        <v>9</v>
      </c>
    </row>
    <row r="90" spans="1:12">
      <c r="A90" s="1">
        <v>92</v>
      </c>
      <c r="B90" s="26" t="s">
        <v>100</v>
      </c>
      <c r="C90" s="9" t="s">
        <v>21</v>
      </c>
      <c r="D90" s="10" t="s">
        <v>149</v>
      </c>
      <c r="E90" s="31" t="s">
        <v>425</v>
      </c>
      <c r="F90" s="45">
        <v>2</v>
      </c>
      <c r="G90" s="13" t="s">
        <v>184</v>
      </c>
      <c r="H90" s="14">
        <v>1</v>
      </c>
      <c r="I90" s="22">
        <v>2916</v>
      </c>
      <c r="J90" s="20">
        <v>107</v>
      </c>
      <c r="K90" s="2"/>
      <c r="L90" s="1" t="s">
        <v>9</v>
      </c>
    </row>
    <row r="91" spans="1:12">
      <c r="A91" s="1">
        <v>93</v>
      </c>
      <c r="B91" s="26" t="s">
        <v>85</v>
      </c>
      <c r="C91" s="9" t="s">
        <v>21</v>
      </c>
      <c r="D91" s="10" t="s">
        <v>149</v>
      </c>
      <c r="E91" s="31" t="s">
        <v>187</v>
      </c>
      <c r="F91" s="45">
        <v>1</v>
      </c>
      <c r="G91" s="13" t="s">
        <v>430</v>
      </c>
      <c r="H91" s="14">
        <v>3</v>
      </c>
      <c r="I91" s="22">
        <v>2916</v>
      </c>
      <c r="J91" s="20">
        <v>32</v>
      </c>
      <c r="K91" s="2"/>
      <c r="L91" s="1" t="s">
        <v>9</v>
      </c>
    </row>
    <row r="92" spans="1:12">
      <c r="A92" s="1">
        <v>94</v>
      </c>
      <c r="B92" s="26" t="s">
        <v>73</v>
      </c>
      <c r="C92" s="9" t="s">
        <v>21</v>
      </c>
      <c r="D92" s="10" t="s">
        <v>150</v>
      </c>
      <c r="E92" s="31" t="s">
        <v>187</v>
      </c>
      <c r="F92" s="45">
        <v>1</v>
      </c>
      <c r="G92" s="13" t="s">
        <v>430</v>
      </c>
      <c r="H92" s="14">
        <v>1</v>
      </c>
      <c r="I92" s="22">
        <v>2916</v>
      </c>
      <c r="J92" s="20">
        <v>32</v>
      </c>
      <c r="K92" s="2"/>
      <c r="L92" s="1" t="s">
        <v>9</v>
      </c>
    </row>
    <row r="93" spans="1:12">
      <c r="A93" s="1">
        <v>95</v>
      </c>
      <c r="B93" s="26" t="s">
        <v>83</v>
      </c>
      <c r="C93" s="9" t="s">
        <v>21</v>
      </c>
      <c r="D93" s="10" t="s">
        <v>150</v>
      </c>
      <c r="E93" s="31" t="s">
        <v>421</v>
      </c>
      <c r="F93" s="45">
        <v>1</v>
      </c>
      <c r="G93" s="13" t="s">
        <v>435</v>
      </c>
      <c r="H93" s="14">
        <v>1</v>
      </c>
      <c r="I93" s="22">
        <v>2916</v>
      </c>
      <c r="J93" s="20">
        <v>22.5</v>
      </c>
      <c r="K93" s="2"/>
      <c r="L93" s="1" t="s">
        <v>9</v>
      </c>
    </row>
    <row r="94" spans="1:12">
      <c r="A94" s="1">
        <v>96</v>
      </c>
      <c r="B94" s="26" t="s">
        <v>93</v>
      </c>
      <c r="C94" s="9" t="s">
        <v>21</v>
      </c>
      <c r="D94" s="10" t="s">
        <v>132</v>
      </c>
      <c r="E94" s="31" t="s">
        <v>423</v>
      </c>
      <c r="F94" s="45">
        <v>1</v>
      </c>
      <c r="G94" s="13" t="s">
        <v>411</v>
      </c>
      <c r="H94" s="14">
        <v>1</v>
      </c>
      <c r="I94" s="22">
        <v>2916</v>
      </c>
      <c r="J94" s="20">
        <v>22</v>
      </c>
      <c r="K94" s="2"/>
      <c r="L94" s="1" t="s">
        <v>9</v>
      </c>
    </row>
    <row r="95" spans="1:12">
      <c r="A95" s="1">
        <v>97</v>
      </c>
      <c r="B95" s="26" t="s">
        <v>56</v>
      </c>
      <c r="C95" s="9" t="s">
        <v>21</v>
      </c>
      <c r="D95" s="10" t="s">
        <v>393</v>
      </c>
      <c r="E95" s="31" t="s">
        <v>13</v>
      </c>
      <c r="F95" s="45">
        <v>1</v>
      </c>
      <c r="G95" s="13" t="s">
        <v>185</v>
      </c>
      <c r="H95" s="14">
        <v>1</v>
      </c>
      <c r="I95" s="22">
        <v>365</v>
      </c>
      <c r="J95" s="20">
        <v>48</v>
      </c>
      <c r="K95" s="2"/>
      <c r="L95" s="1" t="s">
        <v>9</v>
      </c>
    </row>
    <row r="96" spans="1:12">
      <c r="A96" s="1">
        <v>98</v>
      </c>
      <c r="B96" s="26" t="s">
        <v>56</v>
      </c>
      <c r="C96" s="9" t="s">
        <v>21</v>
      </c>
      <c r="D96" s="10" t="s">
        <v>151</v>
      </c>
      <c r="E96" s="31" t="s">
        <v>13</v>
      </c>
      <c r="F96" s="45">
        <v>1</v>
      </c>
      <c r="G96" s="13" t="s">
        <v>185</v>
      </c>
      <c r="H96" s="14">
        <v>1</v>
      </c>
      <c r="I96" s="22">
        <v>365</v>
      </c>
      <c r="J96" s="20">
        <v>48</v>
      </c>
      <c r="K96" s="2"/>
      <c r="L96" s="1" t="s">
        <v>9</v>
      </c>
    </row>
    <row r="97" spans="1:12">
      <c r="A97" s="1">
        <v>99</v>
      </c>
      <c r="B97" s="26" t="s">
        <v>56</v>
      </c>
      <c r="C97" s="9" t="s">
        <v>21</v>
      </c>
      <c r="D97" s="10" t="s">
        <v>152</v>
      </c>
      <c r="E97" s="31" t="s">
        <v>13</v>
      </c>
      <c r="F97" s="45">
        <v>1</v>
      </c>
      <c r="G97" s="13" t="s">
        <v>185</v>
      </c>
      <c r="H97" s="14">
        <v>2</v>
      </c>
      <c r="I97" s="22">
        <v>365</v>
      </c>
      <c r="J97" s="20">
        <v>48</v>
      </c>
      <c r="K97" s="2"/>
      <c r="L97" s="1" t="s">
        <v>9</v>
      </c>
    </row>
    <row r="98" spans="1:12">
      <c r="A98" s="1">
        <v>100</v>
      </c>
      <c r="B98" s="26" t="s">
        <v>87</v>
      </c>
      <c r="C98" s="9" t="s">
        <v>21</v>
      </c>
      <c r="D98" s="10" t="s">
        <v>153</v>
      </c>
      <c r="E98" s="31" t="s">
        <v>13</v>
      </c>
      <c r="F98" s="45">
        <v>1</v>
      </c>
      <c r="G98" s="13" t="s">
        <v>394</v>
      </c>
      <c r="H98" s="14">
        <v>5</v>
      </c>
      <c r="I98" s="22">
        <v>365</v>
      </c>
      <c r="J98" s="20">
        <v>48</v>
      </c>
      <c r="K98" s="2"/>
      <c r="L98" s="1" t="s">
        <v>9</v>
      </c>
    </row>
    <row r="99" spans="1:12">
      <c r="A99" s="1">
        <v>101</v>
      </c>
      <c r="B99" s="26" t="s">
        <v>56</v>
      </c>
      <c r="C99" s="9" t="s">
        <v>21</v>
      </c>
      <c r="D99" s="10" t="s">
        <v>154</v>
      </c>
      <c r="E99" s="31" t="s">
        <v>13</v>
      </c>
      <c r="F99" s="45">
        <v>1</v>
      </c>
      <c r="G99" s="13" t="s">
        <v>63</v>
      </c>
      <c r="H99" s="14">
        <v>1</v>
      </c>
      <c r="I99" s="22">
        <v>365</v>
      </c>
      <c r="J99" s="20">
        <v>48</v>
      </c>
      <c r="K99" s="2"/>
      <c r="L99" s="1" t="s">
        <v>9</v>
      </c>
    </row>
    <row r="100" spans="1:12">
      <c r="A100" s="1">
        <v>102</v>
      </c>
      <c r="B100" s="26" t="s">
        <v>71</v>
      </c>
      <c r="C100" s="9" t="s">
        <v>21</v>
      </c>
      <c r="D100" s="10" t="s">
        <v>155</v>
      </c>
      <c r="E100" s="31" t="s">
        <v>28</v>
      </c>
      <c r="F100" s="45">
        <v>2</v>
      </c>
      <c r="G100" s="13" t="s">
        <v>160</v>
      </c>
      <c r="H100" s="14">
        <v>4</v>
      </c>
      <c r="I100" s="22">
        <v>365</v>
      </c>
      <c r="J100" s="20">
        <v>67</v>
      </c>
      <c r="K100" s="2"/>
      <c r="L100" s="1" t="s">
        <v>9</v>
      </c>
    </row>
    <row r="101" spans="1:12">
      <c r="A101" s="1">
        <v>103</v>
      </c>
      <c r="B101" s="26"/>
      <c r="C101" s="9" t="s">
        <v>21</v>
      </c>
      <c r="D101" s="10" t="s">
        <v>155</v>
      </c>
      <c r="E101" s="31" t="s">
        <v>421</v>
      </c>
      <c r="F101" s="45">
        <v>1</v>
      </c>
      <c r="G101" s="13" t="s">
        <v>262</v>
      </c>
      <c r="H101" s="14">
        <v>1</v>
      </c>
      <c r="I101" s="22">
        <v>365</v>
      </c>
      <c r="J101" s="20">
        <v>22.5</v>
      </c>
      <c r="K101" s="2"/>
      <c r="L101" s="1" t="s">
        <v>9</v>
      </c>
    </row>
    <row r="102" spans="1:12">
      <c r="A102" s="1">
        <v>104</v>
      </c>
      <c r="B102" s="26" t="s">
        <v>101</v>
      </c>
      <c r="C102" s="9" t="s">
        <v>21</v>
      </c>
      <c r="D102" s="10" t="s">
        <v>156</v>
      </c>
      <c r="E102" s="31" t="s">
        <v>195</v>
      </c>
      <c r="F102" s="45">
        <v>1</v>
      </c>
      <c r="G102" s="13" t="s">
        <v>441</v>
      </c>
      <c r="H102" s="14">
        <v>4</v>
      </c>
      <c r="I102" s="22">
        <v>365</v>
      </c>
      <c r="J102" s="20">
        <v>22.5</v>
      </c>
      <c r="K102" s="2"/>
      <c r="L102" s="1" t="s">
        <v>9</v>
      </c>
    </row>
    <row r="103" spans="1:12">
      <c r="A103" s="1">
        <v>105</v>
      </c>
      <c r="B103" s="26" t="s">
        <v>86</v>
      </c>
      <c r="C103" s="9" t="s">
        <v>21</v>
      </c>
      <c r="D103" s="10" t="s">
        <v>156</v>
      </c>
      <c r="E103" s="31" t="s">
        <v>421</v>
      </c>
      <c r="F103" s="45">
        <v>1</v>
      </c>
      <c r="G103" s="13" t="s">
        <v>412</v>
      </c>
      <c r="H103" s="14">
        <v>2</v>
      </c>
      <c r="I103" s="22">
        <v>365</v>
      </c>
      <c r="J103" s="20">
        <v>22.5</v>
      </c>
      <c r="K103" s="2"/>
      <c r="L103" s="1" t="s">
        <v>9</v>
      </c>
    </row>
    <row r="104" spans="1:12">
      <c r="A104" s="1">
        <v>106</v>
      </c>
      <c r="B104" s="26" t="s">
        <v>77</v>
      </c>
      <c r="C104" s="9" t="s">
        <v>21</v>
      </c>
      <c r="D104" s="10" t="s">
        <v>157</v>
      </c>
      <c r="E104" s="31" t="s">
        <v>28</v>
      </c>
      <c r="F104" s="45">
        <v>1</v>
      </c>
      <c r="G104" s="13" t="s">
        <v>160</v>
      </c>
      <c r="H104" s="14">
        <v>3</v>
      </c>
      <c r="I104" s="22">
        <v>6570</v>
      </c>
      <c r="J104" s="20">
        <v>48</v>
      </c>
      <c r="K104" s="2"/>
      <c r="L104" s="1" t="s">
        <v>9</v>
      </c>
    </row>
    <row r="105" spans="1:12">
      <c r="A105" s="1">
        <v>107</v>
      </c>
      <c r="B105" s="26" t="s">
        <v>102</v>
      </c>
      <c r="C105" s="9" t="s">
        <v>21</v>
      </c>
      <c r="D105" s="10" t="s">
        <v>158</v>
      </c>
      <c r="E105" s="31" t="s">
        <v>28</v>
      </c>
      <c r="F105" s="45">
        <v>2</v>
      </c>
      <c r="G105" s="13" t="s">
        <v>160</v>
      </c>
      <c r="H105" s="14">
        <v>2</v>
      </c>
      <c r="I105" s="22">
        <v>2916</v>
      </c>
      <c r="J105" s="20">
        <v>91</v>
      </c>
      <c r="K105" s="2"/>
      <c r="L105" s="1" t="s">
        <v>9</v>
      </c>
    </row>
    <row r="106" spans="1:12">
      <c r="A106" s="1">
        <v>108</v>
      </c>
      <c r="B106" s="26" t="s">
        <v>83</v>
      </c>
      <c r="C106" s="9" t="s">
        <v>21</v>
      </c>
      <c r="D106" s="10" t="s">
        <v>158</v>
      </c>
      <c r="E106" s="31" t="s">
        <v>421</v>
      </c>
      <c r="F106" s="45">
        <v>1</v>
      </c>
      <c r="G106" s="13" t="s">
        <v>442</v>
      </c>
      <c r="H106" s="14">
        <v>1</v>
      </c>
      <c r="I106" s="22">
        <v>365</v>
      </c>
      <c r="J106" s="20">
        <v>22.5</v>
      </c>
      <c r="K106" s="2"/>
      <c r="L106" s="1" t="s">
        <v>9</v>
      </c>
    </row>
    <row r="107" spans="1:12">
      <c r="A107" s="1">
        <v>109</v>
      </c>
      <c r="B107" s="26" t="s">
        <v>93</v>
      </c>
      <c r="C107" s="9" t="s">
        <v>21</v>
      </c>
      <c r="D107" s="10" t="s">
        <v>132</v>
      </c>
      <c r="E107" s="31" t="s">
        <v>423</v>
      </c>
      <c r="F107" s="45">
        <v>1</v>
      </c>
      <c r="G107" s="13" t="s">
        <v>411</v>
      </c>
      <c r="H107" s="14">
        <v>1</v>
      </c>
      <c r="I107" s="22">
        <v>2916</v>
      </c>
      <c r="J107" s="20">
        <v>22</v>
      </c>
      <c r="K107" s="2"/>
      <c r="L107" s="1" t="s">
        <v>9</v>
      </c>
    </row>
    <row r="108" spans="1:12">
      <c r="A108" s="1">
        <v>110</v>
      </c>
      <c r="B108" s="26" t="s">
        <v>70</v>
      </c>
      <c r="C108" s="9" t="s">
        <v>21</v>
      </c>
      <c r="D108" s="10" t="s">
        <v>104</v>
      </c>
      <c r="E108" s="31" t="s">
        <v>186</v>
      </c>
      <c r="F108" s="45">
        <v>1</v>
      </c>
      <c r="G108" s="13" t="s">
        <v>38</v>
      </c>
      <c r="H108" s="14">
        <v>1</v>
      </c>
      <c r="I108" s="22">
        <v>2916</v>
      </c>
      <c r="J108" s="20">
        <v>164</v>
      </c>
      <c r="K108" s="2"/>
      <c r="L108" s="1" t="s">
        <v>9</v>
      </c>
    </row>
    <row r="109" spans="1:12">
      <c r="A109" s="1">
        <v>111</v>
      </c>
      <c r="B109" s="26" t="s">
        <v>75</v>
      </c>
      <c r="C109" s="9" t="s">
        <v>21</v>
      </c>
      <c r="D109" s="10" t="s">
        <v>106</v>
      </c>
      <c r="E109" s="31" t="s">
        <v>188</v>
      </c>
      <c r="F109" s="45">
        <v>1</v>
      </c>
      <c r="G109" s="13" t="s">
        <v>162</v>
      </c>
      <c r="H109" s="14">
        <v>1</v>
      </c>
      <c r="I109" s="22">
        <v>8760</v>
      </c>
      <c r="J109" s="20">
        <v>10</v>
      </c>
      <c r="K109" s="2"/>
      <c r="L109" s="1" t="s">
        <v>9</v>
      </c>
    </row>
    <row r="110" spans="1:12" s="5" customFormat="1">
      <c r="A110" s="1">
        <v>112</v>
      </c>
      <c r="B110" s="26" t="s">
        <v>80</v>
      </c>
      <c r="C110" s="9" t="s">
        <v>21</v>
      </c>
      <c r="D110" s="10" t="s">
        <v>113</v>
      </c>
      <c r="E110" s="31" t="s">
        <v>190</v>
      </c>
      <c r="F110" s="45">
        <v>1</v>
      </c>
      <c r="G110" s="13" t="s">
        <v>167</v>
      </c>
      <c r="H110" s="14">
        <v>1</v>
      </c>
      <c r="I110" s="22">
        <v>8760</v>
      </c>
      <c r="J110" s="20">
        <v>4.5</v>
      </c>
      <c r="K110" s="2"/>
      <c r="L110" s="1" t="s">
        <v>9</v>
      </c>
    </row>
    <row r="111" spans="1:12">
      <c r="A111" s="1">
        <v>113</v>
      </c>
      <c r="B111" s="26" t="s">
        <v>81</v>
      </c>
      <c r="C111" s="9" t="s">
        <v>21</v>
      </c>
      <c r="D111" s="10" t="s">
        <v>113</v>
      </c>
      <c r="E111" s="31" t="s">
        <v>190</v>
      </c>
      <c r="F111" s="45">
        <v>2</v>
      </c>
      <c r="G111" s="13" t="s">
        <v>168</v>
      </c>
      <c r="H111" s="14">
        <v>1</v>
      </c>
      <c r="I111" s="22">
        <v>8760</v>
      </c>
      <c r="J111" s="20">
        <v>7.5</v>
      </c>
      <c r="K111" s="2"/>
      <c r="L111" s="1" t="s">
        <v>9</v>
      </c>
    </row>
    <row r="112" spans="1:12">
      <c r="A112" s="1">
        <v>114</v>
      </c>
      <c r="B112" s="26" t="s">
        <v>95</v>
      </c>
      <c r="C112" s="9" t="s">
        <v>21</v>
      </c>
      <c r="D112" s="10" t="s">
        <v>137</v>
      </c>
      <c r="E112" s="31" t="s">
        <v>193</v>
      </c>
      <c r="F112" s="45">
        <v>1</v>
      </c>
      <c r="G112" s="13" t="s">
        <v>162</v>
      </c>
      <c r="H112" s="14">
        <v>2</v>
      </c>
      <c r="I112" s="22">
        <v>8760</v>
      </c>
      <c r="J112" s="20">
        <v>5.3</v>
      </c>
      <c r="K112" s="2"/>
      <c r="L112" s="1" t="s">
        <v>9</v>
      </c>
    </row>
    <row r="113" spans="1:12">
      <c r="A113" s="33">
        <v>115</v>
      </c>
      <c r="B113" s="34"/>
      <c r="C113" s="35" t="s">
        <v>21</v>
      </c>
      <c r="D113" s="36" t="s">
        <v>137</v>
      </c>
      <c r="E113" s="56" t="s">
        <v>31</v>
      </c>
      <c r="F113" s="62">
        <v>1</v>
      </c>
      <c r="G113" s="37" t="s">
        <v>178</v>
      </c>
      <c r="H113" s="38">
        <v>1</v>
      </c>
      <c r="I113" s="39">
        <v>8760</v>
      </c>
      <c r="J113" s="39">
        <v>20</v>
      </c>
      <c r="K113" s="33" t="s">
        <v>405</v>
      </c>
      <c r="L113" s="33" t="s">
        <v>9</v>
      </c>
    </row>
    <row r="114" spans="1:12">
      <c r="A114" s="33">
        <v>116</v>
      </c>
      <c r="B114" s="34"/>
      <c r="C114" s="35" t="s">
        <v>21</v>
      </c>
      <c r="D114" s="36" t="s">
        <v>137</v>
      </c>
      <c r="E114" s="56" t="s">
        <v>31</v>
      </c>
      <c r="F114" s="62">
        <v>1</v>
      </c>
      <c r="G114" s="37" t="s">
        <v>178</v>
      </c>
      <c r="H114" s="38">
        <v>1</v>
      </c>
      <c r="I114" s="39">
        <v>8760</v>
      </c>
      <c r="J114" s="39">
        <v>20</v>
      </c>
      <c r="K114" s="33" t="s">
        <v>405</v>
      </c>
      <c r="L114" s="33" t="s">
        <v>9</v>
      </c>
    </row>
    <row r="115" spans="1:12">
      <c r="A115" s="33">
        <v>117</v>
      </c>
      <c r="B115" s="34"/>
      <c r="C115" s="35" t="s">
        <v>21</v>
      </c>
      <c r="D115" s="36" t="s">
        <v>137</v>
      </c>
      <c r="E115" s="56" t="s">
        <v>191</v>
      </c>
      <c r="F115" s="62">
        <v>1</v>
      </c>
      <c r="G115" s="37" t="s">
        <v>179</v>
      </c>
      <c r="H115" s="38">
        <v>1</v>
      </c>
      <c r="I115" s="39">
        <v>8760</v>
      </c>
      <c r="J115" s="39">
        <v>13</v>
      </c>
      <c r="K115" s="33" t="s">
        <v>405</v>
      </c>
      <c r="L115" s="33" t="s">
        <v>9</v>
      </c>
    </row>
    <row r="116" spans="1:12">
      <c r="A116" s="1">
        <v>118</v>
      </c>
      <c r="B116" s="26" t="s">
        <v>81</v>
      </c>
      <c r="C116" s="9" t="s">
        <v>21</v>
      </c>
      <c r="D116" s="10" t="s">
        <v>407</v>
      </c>
      <c r="E116" s="31" t="s">
        <v>191</v>
      </c>
      <c r="F116" s="45">
        <v>1</v>
      </c>
      <c r="G116" s="13" t="s">
        <v>180</v>
      </c>
      <c r="H116" s="14">
        <v>2</v>
      </c>
      <c r="I116" s="22">
        <v>8760</v>
      </c>
      <c r="J116" s="20">
        <v>13</v>
      </c>
      <c r="K116" s="2"/>
      <c r="L116" s="1" t="s">
        <v>9</v>
      </c>
    </row>
    <row r="117" spans="1:12">
      <c r="A117" s="1">
        <v>119</v>
      </c>
      <c r="B117" s="26" t="s">
        <v>80</v>
      </c>
      <c r="C117" s="9" t="s">
        <v>21</v>
      </c>
      <c r="D117" s="10" t="s">
        <v>407</v>
      </c>
      <c r="E117" s="31" t="s">
        <v>190</v>
      </c>
      <c r="F117" s="45">
        <v>1</v>
      </c>
      <c r="G117" s="13" t="s">
        <v>162</v>
      </c>
      <c r="H117" s="14">
        <v>1</v>
      </c>
      <c r="I117" s="22">
        <v>8760</v>
      </c>
      <c r="J117" s="20">
        <v>4.5</v>
      </c>
      <c r="K117" s="2"/>
      <c r="L117" s="1" t="s">
        <v>9</v>
      </c>
    </row>
    <row r="118" spans="1:12">
      <c r="A118" s="1">
        <v>120</v>
      </c>
      <c r="B118" s="26" t="s">
        <v>75</v>
      </c>
      <c r="C118" s="9" t="s">
        <v>21</v>
      </c>
      <c r="D118" s="10" t="s">
        <v>139</v>
      </c>
      <c r="E118" s="31" t="s">
        <v>188</v>
      </c>
      <c r="F118" s="45">
        <v>1</v>
      </c>
      <c r="G118" s="13" t="s">
        <v>162</v>
      </c>
      <c r="H118" s="14">
        <v>1</v>
      </c>
      <c r="I118" s="22">
        <v>8760</v>
      </c>
      <c r="J118" s="20">
        <v>10</v>
      </c>
      <c r="K118" s="2"/>
      <c r="L118" s="1" t="s">
        <v>9</v>
      </c>
    </row>
    <row r="119" spans="1:12">
      <c r="A119" s="1">
        <v>121</v>
      </c>
      <c r="B119" s="26" t="s">
        <v>80</v>
      </c>
      <c r="C119" s="9" t="s">
        <v>21</v>
      </c>
      <c r="D119" s="10" t="s">
        <v>141</v>
      </c>
      <c r="E119" s="31" t="s">
        <v>190</v>
      </c>
      <c r="F119" s="45">
        <v>1</v>
      </c>
      <c r="G119" s="13" t="s">
        <v>162</v>
      </c>
      <c r="H119" s="14">
        <v>1</v>
      </c>
      <c r="I119" s="22">
        <v>8760</v>
      </c>
      <c r="J119" s="20">
        <v>4.5</v>
      </c>
      <c r="K119" s="2"/>
      <c r="L119" s="1" t="s">
        <v>9</v>
      </c>
    </row>
    <row r="120" spans="1:12">
      <c r="A120" s="1">
        <v>122</v>
      </c>
      <c r="B120" s="26" t="s">
        <v>95</v>
      </c>
      <c r="C120" s="9" t="s">
        <v>21</v>
      </c>
      <c r="D120" s="10" t="s">
        <v>146</v>
      </c>
      <c r="E120" s="31" t="s">
        <v>191</v>
      </c>
      <c r="F120" s="45">
        <v>1</v>
      </c>
      <c r="G120" s="13" t="s">
        <v>179</v>
      </c>
      <c r="H120" s="14">
        <v>1</v>
      </c>
      <c r="I120" s="22">
        <v>8760</v>
      </c>
      <c r="J120" s="20">
        <v>13</v>
      </c>
      <c r="K120" s="2"/>
      <c r="L120" s="1" t="s">
        <v>9</v>
      </c>
    </row>
    <row r="121" spans="1:12">
      <c r="A121" s="1">
        <v>123</v>
      </c>
      <c r="B121" s="26" t="s">
        <v>75</v>
      </c>
      <c r="C121" s="9" t="s">
        <v>21</v>
      </c>
      <c r="D121" s="10" t="s">
        <v>157</v>
      </c>
      <c r="E121" s="31" t="s">
        <v>188</v>
      </c>
      <c r="F121" s="45">
        <v>1</v>
      </c>
      <c r="G121" s="13" t="s">
        <v>162</v>
      </c>
      <c r="H121" s="14">
        <v>1</v>
      </c>
      <c r="I121" s="22">
        <v>8760</v>
      </c>
      <c r="J121" s="20">
        <v>10</v>
      </c>
      <c r="K121" s="2"/>
      <c r="L121" s="1" t="s">
        <v>9</v>
      </c>
    </row>
    <row r="122" spans="1:12">
      <c r="A122" s="1">
        <v>124</v>
      </c>
      <c r="B122" s="26" t="s">
        <v>80</v>
      </c>
      <c r="C122" s="9" t="s">
        <v>21</v>
      </c>
      <c r="D122" s="10" t="s">
        <v>52</v>
      </c>
      <c r="E122" s="31" t="s">
        <v>190</v>
      </c>
      <c r="F122" s="45">
        <v>1</v>
      </c>
      <c r="G122" s="13" t="s">
        <v>162</v>
      </c>
      <c r="H122" s="14">
        <v>1</v>
      </c>
      <c r="I122" s="22">
        <v>8760</v>
      </c>
      <c r="J122" s="20">
        <v>4.5</v>
      </c>
      <c r="K122" s="2"/>
      <c r="L122" s="1" t="s">
        <v>9</v>
      </c>
    </row>
    <row r="123" spans="1:12">
      <c r="A123" s="1">
        <v>125</v>
      </c>
      <c r="B123" s="26" t="s">
        <v>369</v>
      </c>
      <c r="C123" s="9" t="s">
        <v>21</v>
      </c>
      <c r="D123" s="10" t="s">
        <v>52</v>
      </c>
      <c r="E123" s="31" t="s">
        <v>13</v>
      </c>
      <c r="F123" s="45">
        <v>1</v>
      </c>
      <c r="G123" s="13" t="s">
        <v>418</v>
      </c>
      <c r="H123" s="14">
        <v>3</v>
      </c>
      <c r="I123" s="22">
        <v>6570</v>
      </c>
      <c r="J123" s="22">
        <v>38</v>
      </c>
      <c r="K123" s="9"/>
      <c r="L123" s="1" t="s">
        <v>9</v>
      </c>
    </row>
    <row r="124" spans="1:12">
      <c r="A124" s="1">
        <v>126</v>
      </c>
      <c r="B124" s="26" t="s">
        <v>72</v>
      </c>
      <c r="C124" s="9" t="s">
        <v>21</v>
      </c>
      <c r="D124" s="10" t="s">
        <v>105</v>
      </c>
      <c r="E124" s="31" t="s">
        <v>67</v>
      </c>
      <c r="F124" s="45">
        <v>1</v>
      </c>
      <c r="G124" s="13" t="s">
        <v>161</v>
      </c>
      <c r="H124" s="14">
        <v>1</v>
      </c>
      <c r="I124" s="22">
        <v>0</v>
      </c>
      <c r="J124" s="20">
        <v>40</v>
      </c>
      <c r="K124" s="2"/>
      <c r="L124" s="1" t="s">
        <v>9</v>
      </c>
    </row>
    <row r="125" spans="1:12">
      <c r="A125" s="1">
        <v>127</v>
      </c>
      <c r="B125" s="26" t="s">
        <v>72</v>
      </c>
      <c r="C125" s="9" t="s">
        <v>21</v>
      </c>
      <c r="D125" s="10" t="s">
        <v>399</v>
      </c>
      <c r="E125" s="31" t="s">
        <v>67</v>
      </c>
      <c r="F125" s="45">
        <v>1</v>
      </c>
      <c r="G125" s="13" t="s">
        <v>161</v>
      </c>
      <c r="H125" s="14">
        <v>2</v>
      </c>
      <c r="I125" s="22">
        <v>0</v>
      </c>
      <c r="J125" s="20">
        <v>40</v>
      </c>
      <c r="K125" s="1"/>
      <c r="L125" s="1" t="s">
        <v>9</v>
      </c>
    </row>
    <row r="126" spans="1:12">
      <c r="A126" s="1">
        <v>128</v>
      </c>
      <c r="B126" s="26" t="s">
        <v>72</v>
      </c>
      <c r="C126" s="9" t="s">
        <v>21</v>
      </c>
      <c r="D126" s="10" t="s">
        <v>106</v>
      </c>
      <c r="E126" s="31" t="s">
        <v>67</v>
      </c>
      <c r="F126" s="45">
        <v>1</v>
      </c>
      <c r="G126" s="13" t="s">
        <v>161</v>
      </c>
      <c r="H126" s="14">
        <v>5</v>
      </c>
      <c r="I126" s="22">
        <v>0</v>
      </c>
      <c r="J126" s="20">
        <v>40</v>
      </c>
      <c r="K126" s="2"/>
      <c r="L126" s="1" t="s">
        <v>9</v>
      </c>
    </row>
    <row r="127" spans="1:12">
      <c r="A127" s="1">
        <v>129</v>
      </c>
      <c r="B127" s="26" t="s">
        <v>72</v>
      </c>
      <c r="C127" s="9" t="s">
        <v>21</v>
      </c>
      <c r="D127" s="10" t="s">
        <v>107</v>
      </c>
      <c r="E127" s="31" t="s">
        <v>67</v>
      </c>
      <c r="F127" s="45">
        <v>1</v>
      </c>
      <c r="G127" s="13" t="s">
        <v>161</v>
      </c>
      <c r="H127" s="14">
        <v>1</v>
      </c>
      <c r="I127" s="22">
        <v>0</v>
      </c>
      <c r="J127" s="20">
        <v>40</v>
      </c>
      <c r="K127" s="2"/>
      <c r="L127" s="1" t="s">
        <v>9</v>
      </c>
    </row>
    <row r="128" spans="1:12">
      <c r="A128" s="1">
        <v>130</v>
      </c>
      <c r="B128" s="26" t="s">
        <v>59</v>
      </c>
      <c r="C128" s="9" t="s">
        <v>21</v>
      </c>
      <c r="D128" s="10" t="s">
        <v>108</v>
      </c>
      <c r="E128" s="31" t="s">
        <v>30</v>
      </c>
      <c r="F128" s="45">
        <v>1</v>
      </c>
      <c r="G128" s="13" t="s">
        <v>443</v>
      </c>
      <c r="H128" s="14">
        <v>1</v>
      </c>
      <c r="I128" s="22">
        <v>0</v>
      </c>
      <c r="J128" s="20">
        <v>40</v>
      </c>
      <c r="K128" s="2"/>
      <c r="L128" s="1" t="s">
        <v>9</v>
      </c>
    </row>
    <row r="129" spans="1:12">
      <c r="A129" s="1">
        <v>131</v>
      </c>
      <c r="B129" s="26" t="s">
        <v>72</v>
      </c>
      <c r="C129" s="9" t="s">
        <v>21</v>
      </c>
      <c r="D129" s="10" t="s">
        <v>110</v>
      </c>
      <c r="E129" s="31" t="s">
        <v>67</v>
      </c>
      <c r="F129" s="45">
        <v>1</v>
      </c>
      <c r="G129" s="13" t="s">
        <v>161</v>
      </c>
      <c r="H129" s="14">
        <v>1</v>
      </c>
      <c r="I129" s="22">
        <v>0</v>
      </c>
      <c r="J129" s="20">
        <v>40</v>
      </c>
      <c r="K129" s="2"/>
      <c r="L129" s="1" t="s">
        <v>9</v>
      </c>
    </row>
    <row r="130" spans="1:12">
      <c r="A130" s="1">
        <v>132</v>
      </c>
      <c r="B130" s="57" t="s">
        <v>72</v>
      </c>
      <c r="C130" s="19" t="s">
        <v>21</v>
      </c>
      <c r="D130" s="58" t="s">
        <v>113</v>
      </c>
      <c r="E130" s="59" t="s">
        <v>67</v>
      </c>
      <c r="F130" s="45">
        <v>1</v>
      </c>
      <c r="G130" s="60" t="s">
        <v>161</v>
      </c>
      <c r="H130" s="14">
        <v>5</v>
      </c>
      <c r="I130" s="22">
        <v>0</v>
      </c>
      <c r="J130" s="22">
        <v>40</v>
      </c>
      <c r="K130" s="2"/>
      <c r="L130" s="2" t="s">
        <v>9</v>
      </c>
    </row>
    <row r="131" spans="1:12">
      <c r="A131" s="1">
        <v>133</v>
      </c>
      <c r="B131" s="26" t="s">
        <v>72</v>
      </c>
      <c r="C131" s="9" t="s">
        <v>21</v>
      </c>
      <c r="D131" s="10" t="s">
        <v>114</v>
      </c>
      <c r="E131" s="31" t="s">
        <v>67</v>
      </c>
      <c r="F131" s="45">
        <v>1</v>
      </c>
      <c r="G131" s="13" t="s">
        <v>161</v>
      </c>
      <c r="H131" s="14">
        <v>1</v>
      </c>
      <c r="I131" s="22">
        <v>0</v>
      </c>
      <c r="J131" s="20">
        <v>40</v>
      </c>
      <c r="K131" s="2"/>
      <c r="L131" s="1" t="s">
        <v>9</v>
      </c>
    </row>
    <row r="132" spans="1:12">
      <c r="A132" s="1">
        <v>134</v>
      </c>
      <c r="B132" s="26" t="s">
        <v>72</v>
      </c>
      <c r="C132" s="9" t="s">
        <v>21</v>
      </c>
      <c r="D132" s="10" t="s">
        <v>115</v>
      </c>
      <c r="E132" s="31" t="s">
        <v>67</v>
      </c>
      <c r="F132" s="45">
        <v>1</v>
      </c>
      <c r="G132" s="13" t="s">
        <v>161</v>
      </c>
      <c r="H132" s="14">
        <v>1</v>
      </c>
      <c r="I132" s="22">
        <v>0</v>
      </c>
      <c r="J132" s="20">
        <v>40</v>
      </c>
      <c r="K132" s="2"/>
      <c r="L132" s="1" t="s">
        <v>9</v>
      </c>
    </row>
    <row r="133" spans="1:12">
      <c r="A133" s="1">
        <v>135</v>
      </c>
      <c r="B133" s="26" t="s">
        <v>72</v>
      </c>
      <c r="C133" s="9" t="s">
        <v>21</v>
      </c>
      <c r="D133" s="10" t="s">
        <v>116</v>
      </c>
      <c r="E133" s="31" t="s">
        <v>67</v>
      </c>
      <c r="F133" s="45">
        <v>1</v>
      </c>
      <c r="G133" s="13" t="s">
        <v>161</v>
      </c>
      <c r="H133" s="14">
        <v>1</v>
      </c>
      <c r="I133" s="22">
        <v>0</v>
      </c>
      <c r="J133" s="20">
        <v>40</v>
      </c>
      <c r="K133" s="2"/>
      <c r="L133" s="1" t="s">
        <v>9</v>
      </c>
    </row>
    <row r="134" spans="1:12">
      <c r="A134" s="1">
        <v>136</v>
      </c>
      <c r="B134" s="26" t="s">
        <v>72</v>
      </c>
      <c r="C134" s="9" t="s">
        <v>21</v>
      </c>
      <c r="D134" s="10" t="s">
        <v>117</v>
      </c>
      <c r="E134" s="31" t="s">
        <v>67</v>
      </c>
      <c r="F134" s="45">
        <v>1</v>
      </c>
      <c r="G134" s="13" t="s">
        <v>161</v>
      </c>
      <c r="H134" s="14">
        <v>2</v>
      </c>
      <c r="I134" s="22">
        <v>0</v>
      </c>
      <c r="J134" s="20">
        <v>40</v>
      </c>
      <c r="K134" s="2"/>
      <c r="L134" s="1" t="s">
        <v>9</v>
      </c>
    </row>
    <row r="135" spans="1:12">
      <c r="A135" s="1">
        <v>137</v>
      </c>
      <c r="B135" s="26" t="s">
        <v>72</v>
      </c>
      <c r="C135" s="9" t="s">
        <v>21</v>
      </c>
      <c r="D135" s="10" t="s">
        <v>119</v>
      </c>
      <c r="E135" s="31" t="s">
        <v>67</v>
      </c>
      <c r="F135" s="45">
        <v>1</v>
      </c>
      <c r="G135" s="13" t="s">
        <v>161</v>
      </c>
      <c r="H135" s="14">
        <v>1</v>
      </c>
      <c r="I135" s="22">
        <v>0</v>
      </c>
      <c r="J135" s="20">
        <v>40</v>
      </c>
      <c r="K135" s="2"/>
      <c r="L135" s="1" t="s">
        <v>9</v>
      </c>
    </row>
    <row r="136" spans="1:12">
      <c r="A136" s="1">
        <v>138</v>
      </c>
      <c r="B136" s="26" t="s">
        <v>72</v>
      </c>
      <c r="C136" s="9" t="s">
        <v>21</v>
      </c>
      <c r="D136" s="10" t="s">
        <v>120</v>
      </c>
      <c r="E136" s="31" t="s">
        <v>67</v>
      </c>
      <c r="F136" s="45">
        <v>1</v>
      </c>
      <c r="G136" s="13" t="s">
        <v>161</v>
      </c>
      <c r="H136" s="14">
        <v>1</v>
      </c>
      <c r="I136" s="22">
        <v>0</v>
      </c>
      <c r="J136" s="20">
        <v>40</v>
      </c>
      <c r="K136" s="2"/>
      <c r="L136" s="1" t="s">
        <v>9</v>
      </c>
    </row>
    <row r="137" spans="1:12" s="5" customFormat="1">
      <c r="A137" s="1">
        <v>139</v>
      </c>
      <c r="B137" s="26" t="s">
        <v>72</v>
      </c>
      <c r="C137" s="9" t="s">
        <v>21</v>
      </c>
      <c r="D137" s="10" t="s">
        <v>121</v>
      </c>
      <c r="E137" s="31" t="s">
        <v>67</v>
      </c>
      <c r="F137" s="45">
        <v>1</v>
      </c>
      <c r="G137" s="13" t="s">
        <v>161</v>
      </c>
      <c r="H137" s="14">
        <v>1</v>
      </c>
      <c r="I137" s="22">
        <v>0</v>
      </c>
      <c r="J137" s="20">
        <v>40</v>
      </c>
      <c r="K137" s="2"/>
      <c r="L137" s="1" t="s">
        <v>9</v>
      </c>
    </row>
    <row r="138" spans="1:12">
      <c r="A138" s="1">
        <v>140</v>
      </c>
      <c r="B138" s="26" t="s">
        <v>72</v>
      </c>
      <c r="C138" s="9" t="s">
        <v>21</v>
      </c>
      <c r="D138" s="10" t="s">
        <v>122</v>
      </c>
      <c r="E138" s="31" t="s">
        <v>67</v>
      </c>
      <c r="F138" s="45">
        <v>1</v>
      </c>
      <c r="G138" s="13" t="s">
        <v>161</v>
      </c>
      <c r="H138" s="14">
        <v>1</v>
      </c>
      <c r="I138" s="22">
        <v>0</v>
      </c>
      <c r="J138" s="20">
        <v>40</v>
      </c>
      <c r="K138" s="2"/>
      <c r="L138" s="1" t="s">
        <v>9</v>
      </c>
    </row>
    <row r="139" spans="1:12" s="5" customFormat="1">
      <c r="A139" s="1">
        <v>141</v>
      </c>
      <c r="B139" s="57" t="s">
        <v>59</v>
      </c>
      <c r="C139" s="19" t="s">
        <v>21</v>
      </c>
      <c r="D139" s="58" t="s">
        <v>123</v>
      </c>
      <c r="E139" s="59" t="s">
        <v>67</v>
      </c>
      <c r="F139" s="45">
        <v>1</v>
      </c>
      <c r="G139" s="60" t="s">
        <v>444</v>
      </c>
      <c r="H139" s="14">
        <v>4</v>
      </c>
      <c r="I139" s="22">
        <v>0</v>
      </c>
      <c r="J139" s="22">
        <v>40</v>
      </c>
      <c r="K139" s="2"/>
      <c r="L139" s="2" t="s">
        <v>9</v>
      </c>
    </row>
    <row r="140" spans="1:12" s="5" customFormat="1">
      <c r="A140" s="1">
        <v>142</v>
      </c>
      <c r="B140" s="57" t="s">
        <v>89</v>
      </c>
      <c r="C140" s="19" t="s">
        <v>21</v>
      </c>
      <c r="D140" s="58" t="s">
        <v>126</v>
      </c>
      <c r="E140" s="59" t="s">
        <v>445</v>
      </c>
      <c r="F140" s="45">
        <v>2</v>
      </c>
      <c r="G140" s="60" t="s">
        <v>387</v>
      </c>
      <c r="H140" s="14">
        <v>4</v>
      </c>
      <c r="I140" s="22">
        <v>365</v>
      </c>
      <c r="J140" s="22">
        <v>91</v>
      </c>
      <c r="K140" s="2"/>
      <c r="L140" s="2" t="s">
        <v>9</v>
      </c>
    </row>
    <row r="141" spans="1:12">
      <c r="A141" s="1">
        <v>143</v>
      </c>
      <c r="B141" s="26" t="s">
        <v>72</v>
      </c>
      <c r="C141" s="9" t="s">
        <v>21</v>
      </c>
      <c r="D141" s="10" t="s">
        <v>129</v>
      </c>
      <c r="E141" s="31" t="s">
        <v>67</v>
      </c>
      <c r="F141" s="45">
        <v>1</v>
      </c>
      <c r="G141" s="13" t="s">
        <v>161</v>
      </c>
      <c r="H141" s="14">
        <v>1</v>
      </c>
      <c r="I141" s="22">
        <v>0</v>
      </c>
      <c r="J141" s="20">
        <v>40</v>
      </c>
      <c r="K141" s="2"/>
      <c r="L141" s="1" t="s">
        <v>9</v>
      </c>
    </row>
    <row r="142" spans="1:12">
      <c r="A142" s="1">
        <v>144</v>
      </c>
      <c r="B142" s="26" t="s">
        <v>72</v>
      </c>
      <c r="C142" s="9" t="s">
        <v>21</v>
      </c>
      <c r="D142" s="10" t="s">
        <v>130</v>
      </c>
      <c r="E142" s="31" t="s">
        <v>67</v>
      </c>
      <c r="F142" s="45">
        <v>1</v>
      </c>
      <c r="G142" s="13" t="s">
        <v>161</v>
      </c>
      <c r="H142" s="14">
        <v>1</v>
      </c>
      <c r="I142" s="22">
        <v>0</v>
      </c>
      <c r="J142" s="20">
        <v>40</v>
      </c>
      <c r="K142" s="2"/>
      <c r="L142" s="1" t="s">
        <v>9</v>
      </c>
    </row>
    <row r="143" spans="1:12">
      <c r="A143" s="1">
        <v>145</v>
      </c>
      <c r="B143" s="26" t="s">
        <v>72</v>
      </c>
      <c r="C143" s="9" t="s">
        <v>21</v>
      </c>
      <c r="D143" s="10" t="s">
        <v>131</v>
      </c>
      <c r="E143" s="31" t="s">
        <v>67</v>
      </c>
      <c r="F143" s="45">
        <v>1</v>
      </c>
      <c r="G143" s="13" t="s">
        <v>161</v>
      </c>
      <c r="H143" s="14">
        <v>1</v>
      </c>
      <c r="I143" s="22">
        <v>0</v>
      </c>
      <c r="J143" s="20">
        <v>40</v>
      </c>
      <c r="K143" s="2"/>
      <c r="L143" s="1" t="s">
        <v>9</v>
      </c>
    </row>
    <row r="144" spans="1:12">
      <c r="A144" s="1">
        <v>146</v>
      </c>
      <c r="B144" s="26" t="s">
        <v>373</v>
      </c>
      <c r="C144" s="9" t="s">
        <v>21</v>
      </c>
      <c r="D144" s="10" t="s">
        <v>404</v>
      </c>
      <c r="E144" s="31" t="s">
        <v>67</v>
      </c>
      <c r="F144" s="45">
        <v>1</v>
      </c>
      <c r="G144" s="13" t="s">
        <v>175</v>
      </c>
      <c r="H144" s="14">
        <v>2</v>
      </c>
      <c r="I144" s="22">
        <v>0</v>
      </c>
      <c r="J144" s="20">
        <v>40</v>
      </c>
      <c r="K144" s="2"/>
      <c r="L144" s="1" t="s">
        <v>9</v>
      </c>
    </row>
    <row r="145" spans="1:12">
      <c r="A145" s="1">
        <v>147</v>
      </c>
      <c r="B145" s="26" t="s">
        <v>72</v>
      </c>
      <c r="C145" s="9" t="s">
        <v>21</v>
      </c>
      <c r="D145" s="10" t="s">
        <v>133</v>
      </c>
      <c r="E145" s="31" t="s">
        <v>67</v>
      </c>
      <c r="F145" s="45">
        <v>1</v>
      </c>
      <c r="G145" s="13" t="s">
        <v>161</v>
      </c>
      <c r="H145" s="14">
        <v>1</v>
      </c>
      <c r="I145" s="22">
        <v>0</v>
      </c>
      <c r="J145" s="20">
        <v>40</v>
      </c>
      <c r="K145" s="2"/>
      <c r="L145" s="1" t="s">
        <v>9</v>
      </c>
    </row>
    <row r="146" spans="1:12">
      <c r="A146" s="1">
        <v>148</v>
      </c>
      <c r="B146" s="26" t="s">
        <v>72</v>
      </c>
      <c r="C146" s="9" t="s">
        <v>21</v>
      </c>
      <c r="D146" s="10" t="s">
        <v>134</v>
      </c>
      <c r="E146" s="31" t="s">
        <v>67</v>
      </c>
      <c r="F146" s="45">
        <v>1</v>
      </c>
      <c r="G146" s="13" t="s">
        <v>161</v>
      </c>
      <c r="H146" s="14">
        <v>1</v>
      </c>
      <c r="I146" s="22">
        <v>0</v>
      </c>
      <c r="J146" s="20">
        <v>40</v>
      </c>
      <c r="K146" s="2"/>
      <c r="L146" s="1" t="s">
        <v>9</v>
      </c>
    </row>
    <row r="147" spans="1:12">
      <c r="A147" s="1">
        <v>149</v>
      </c>
      <c r="B147" s="26" t="s">
        <v>72</v>
      </c>
      <c r="C147" s="9" t="s">
        <v>21</v>
      </c>
      <c r="D147" s="10" t="s">
        <v>135</v>
      </c>
      <c r="E147" s="31" t="s">
        <v>67</v>
      </c>
      <c r="F147" s="45">
        <v>1</v>
      </c>
      <c r="G147" s="13" t="s">
        <v>161</v>
      </c>
      <c r="H147" s="14">
        <v>1</v>
      </c>
      <c r="I147" s="22">
        <v>0</v>
      </c>
      <c r="J147" s="20">
        <v>40</v>
      </c>
      <c r="K147" s="2"/>
      <c r="L147" s="1" t="s">
        <v>9</v>
      </c>
    </row>
    <row r="148" spans="1:12">
      <c r="A148" s="1">
        <v>150</v>
      </c>
      <c r="B148" s="26" t="s">
        <v>72</v>
      </c>
      <c r="C148" s="9" t="s">
        <v>21</v>
      </c>
      <c r="D148" s="10" t="s">
        <v>401</v>
      </c>
      <c r="E148" s="31" t="s">
        <v>67</v>
      </c>
      <c r="F148" s="45">
        <v>1</v>
      </c>
      <c r="G148" s="13" t="s">
        <v>161</v>
      </c>
      <c r="H148" s="14">
        <v>6</v>
      </c>
      <c r="I148" s="22">
        <v>0</v>
      </c>
      <c r="J148" s="20">
        <v>40</v>
      </c>
      <c r="K148" s="2"/>
      <c r="L148" s="1" t="s">
        <v>9</v>
      </c>
    </row>
    <row r="149" spans="1:12">
      <c r="A149" s="15">
        <v>151</v>
      </c>
      <c r="B149" s="27" t="s">
        <v>402</v>
      </c>
      <c r="C149" s="29" t="s">
        <v>21</v>
      </c>
      <c r="D149" s="16" t="s">
        <v>389</v>
      </c>
      <c r="E149" s="52" t="s">
        <v>377</v>
      </c>
      <c r="F149" s="63">
        <v>1</v>
      </c>
      <c r="G149" s="17" t="s">
        <v>403</v>
      </c>
      <c r="H149" s="18">
        <v>3</v>
      </c>
      <c r="I149" s="28">
        <v>0</v>
      </c>
      <c r="J149" s="28"/>
      <c r="K149" s="15"/>
      <c r="L149" s="15" t="s">
        <v>29</v>
      </c>
    </row>
    <row r="150" spans="1:12">
      <c r="A150" s="1">
        <v>152</v>
      </c>
      <c r="B150" s="26" t="s">
        <v>72</v>
      </c>
      <c r="C150" s="9" t="s">
        <v>21</v>
      </c>
      <c r="D150" s="10" t="s">
        <v>136</v>
      </c>
      <c r="E150" s="31" t="s">
        <v>67</v>
      </c>
      <c r="F150" s="45">
        <v>1</v>
      </c>
      <c r="G150" s="13" t="s">
        <v>161</v>
      </c>
      <c r="H150" s="14">
        <v>1</v>
      </c>
      <c r="I150" s="22">
        <v>0</v>
      </c>
      <c r="J150" s="20">
        <v>40</v>
      </c>
      <c r="K150" s="2"/>
      <c r="L150" s="1" t="s">
        <v>9</v>
      </c>
    </row>
    <row r="151" spans="1:12">
      <c r="A151" s="1">
        <v>153</v>
      </c>
      <c r="B151" s="26" t="s">
        <v>72</v>
      </c>
      <c r="C151" s="9" t="s">
        <v>21</v>
      </c>
      <c r="D151" s="10" t="s">
        <v>137</v>
      </c>
      <c r="E151" s="31" t="s">
        <v>67</v>
      </c>
      <c r="F151" s="45">
        <v>1</v>
      </c>
      <c r="G151" s="13" t="s">
        <v>161</v>
      </c>
      <c r="H151" s="14">
        <v>10</v>
      </c>
      <c r="I151" s="22">
        <v>0</v>
      </c>
      <c r="J151" s="20">
        <v>40</v>
      </c>
      <c r="K151" s="2"/>
      <c r="L151" s="1" t="s">
        <v>9</v>
      </c>
    </row>
    <row r="152" spans="1:12">
      <c r="A152" s="1">
        <v>154</v>
      </c>
      <c r="B152" s="26" t="s">
        <v>72</v>
      </c>
      <c r="C152" s="9" t="s">
        <v>21</v>
      </c>
      <c r="D152" s="10" t="s">
        <v>139</v>
      </c>
      <c r="E152" s="31" t="s">
        <v>67</v>
      </c>
      <c r="F152" s="45">
        <v>1</v>
      </c>
      <c r="G152" s="13" t="s">
        <v>161</v>
      </c>
      <c r="H152" s="14">
        <v>2</v>
      </c>
      <c r="I152" s="22">
        <v>0</v>
      </c>
      <c r="J152" s="20">
        <v>40</v>
      </c>
      <c r="K152" s="2"/>
      <c r="L152" s="1" t="s">
        <v>9</v>
      </c>
    </row>
    <row r="153" spans="1:12">
      <c r="A153" s="1">
        <v>155</v>
      </c>
      <c r="B153" s="26" t="s">
        <v>72</v>
      </c>
      <c r="C153" s="9" t="s">
        <v>21</v>
      </c>
      <c r="D153" s="10" t="s">
        <v>400</v>
      </c>
      <c r="E153" s="31" t="s">
        <v>67</v>
      </c>
      <c r="F153" s="45">
        <v>1</v>
      </c>
      <c r="G153" s="13" t="s">
        <v>161</v>
      </c>
      <c r="H153" s="14">
        <v>2</v>
      </c>
      <c r="I153" s="22">
        <v>0</v>
      </c>
      <c r="J153" s="20">
        <v>40</v>
      </c>
      <c r="K153" s="2"/>
      <c r="L153" s="1" t="s">
        <v>9</v>
      </c>
    </row>
    <row r="154" spans="1:12">
      <c r="A154" s="1">
        <v>156</v>
      </c>
      <c r="B154" s="26" t="s">
        <v>72</v>
      </c>
      <c r="C154" s="9" t="s">
        <v>21</v>
      </c>
      <c r="D154" s="10" t="s">
        <v>144</v>
      </c>
      <c r="E154" s="31" t="s">
        <v>67</v>
      </c>
      <c r="F154" s="45">
        <v>1</v>
      </c>
      <c r="G154" s="13" t="s">
        <v>161</v>
      </c>
      <c r="H154" s="14">
        <v>3</v>
      </c>
      <c r="I154" s="22">
        <v>0</v>
      </c>
      <c r="J154" s="20">
        <v>40</v>
      </c>
      <c r="K154" s="2"/>
      <c r="L154" s="1" t="s">
        <v>9</v>
      </c>
    </row>
    <row r="155" spans="1:12">
      <c r="A155" s="1">
        <v>157</v>
      </c>
      <c r="B155" s="26" t="s">
        <v>72</v>
      </c>
      <c r="C155" s="9" t="s">
        <v>21</v>
      </c>
      <c r="D155" s="10" t="s">
        <v>149</v>
      </c>
      <c r="E155" s="31" t="s">
        <v>67</v>
      </c>
      <c r="F155" s="45">
        <v>1</v>
      </c>
      <c r="G155" s="13" t="s">
        <v>161</v>
      </c>
      <c r="H155" s="14">
        <v>1</v>
      </c>
      <c r="I155" s="22">
        <v>0</v>
      </c>
      <c r="J155" s="20">
        <v>40</v>
      </c>
      <c r="K155" s="2"/>
      <c r="L155" s="1" t="s">
        <v>9</v>
      </c>
    </row>
    <row r="156" spans="1:12">
      <c r="A156" s="1">
        <v>158</v>
      </c>
      <c r="B156" s="26" t="s">
        <v>72</v>
      </c>
      <c r="C156" s="9" t="s">
        <v>21</v>
      </c>
      <c r="D156" s="10" t="s">
        <v>146</v>
      </c>
      <c r="E156" s="31" t="s">
        <v>67</v>
      </c>
      <c r="F156" s="45">
        <v>1</v>
      </c>
      <c r="G156" s="13" t="s">
        <v>161</v>
      </c>
      <c r="H156" s="14">
        <v>4</v>
      </c>
      <c r="I156" s="22">
        <v>0</v>
      </c>
      <c r="J156" s="20">
        <v>40</v>
      </c>
      <c r="K156" s="2"/>
      <c r="L156" s="1" t="s">
        <v>9</v>
      </c>
    </row>
    <row r="157" spans="1:12">
      <c r="A157" s="1">
        <v>159</v>
      </c>
      <c r="B157" s="26" t="s">
        <v>72</v>
      </c>
      <c r="C157" s="9" t="s">
        <v>21</v>
      </c>
      <c r="D157" s="10" t="s">
        <v>155</v>
      </c>
      <c r="E157" s="31" t="s">
        <v>67</v>
      </c>
      <c r="F157" s="45">
        <v>1</v>
      </c>
      <c r="G157" s="13" t="s">
        <v>161</v>
      </c>
      <c r="H157" s="14">
        <v>1</v>
      </c>
      <c r="I157" s="22">
        <v>0</v>
      </c>
      <c r="J157" s="20">
        <v>40</v>
      </c>
      <c r="K157" s="2"/>
      <c r="L157" s="1" t="s">
        <v>9</v>
      </c>
    </row>
    <row r="158" spans="1:12">
      <c r="A158" s="1">
        <v>160</v>
      </c>
      <c r="B158" s="26" t="s">
        <v>72</v>
      </c>
      <c r="C158" s="9" t="s">
        <v>21</v>
      </c>
      <c r="D158" s="10" t="s">
        <v>156</v>
      </c>
      <c r="E158" s="31" t="s">
        <v>67</v>
      </c>
      <c r="F158" s="45">
        <v>1</v>
      </c>
      <c r="G158" s="13" t="s">
        <v>161</v>
      </c>
      <c r="H158" s="14">
        <v>1</v>
      </c>
      <c r="I158" s="22">
        <v>0</v>
      </c>
      <c r="J158" s="20">
        <v>40</v>
      </c>
      <c r="K158" s="2"/>
      <c r="L158" s="1" t="s">
        <v>9</v>
      </c>
    </row>
    <row r="159" spans="1:12">
      <c r="A159" s="1">
        <v>161</v>
      </c>
      <c r="B159" s="26" t="s">
        <v>72</v>
      </c>
      <c r="C159" s="9" t="s">
        <v>21</v>
      </c>
      <c r="D159" s="10" t="s">
        <v>157</v>
      </c>
      <c r="E159" s="31" t="s">
        <v>67</v>
      </c>
      <c r="F159" s="45">
        <v>1</v>
      </c>
      <c r="G159" s="13" t="s">
        <v>161</v>
      </c>
      <c r="H159" s="14">
        <v>2</v>
      </c>
      <c r="I159" s="22">
        <v>0</v>
      </c>
      <c r="J159" s="20">
        <v>40</v>
      </c>
      <c r="K159" s="2"/>
      <c r="L159" s="1" t="s">
        <v>9</v>
      </c>
    </row>
    <row r="160" spans="1:12">
      <c r="A160" s="1">
        <v>162</v>
      </c>
      <c r="B160" s="26" t="s">
        <v>72</v>
      </c>
      <c r="C160" s="9" t="s">
        <v>21</v>
      </c>
      <c r="D160" s="10" t="s">
        <v>158</v>
      </c>
      <c r="E160" s="31" t="s">
        <v>67</v>
      </c>
      <c r="F160" s="45">
        <v>1</v>
      </c>
      <c r="G160" s="13" t="s">
        <v>161</v>
      </c>
      <c r="H160" s="14">
        <v>1</v>
      </c>
      <c r="I160" s="22">
        <v>0</v>
      </c>
      <c r="J160" s="20">
        <v>40</v>
      </c>
      <c r="K160" s="2"/>
      <c r="L160" s="1" t="s">
        <v>9</v>
      </c>
    </row>
    <row r="161" spans="1:12">
      <c r="A161" s="1">
        <v>163</v>
      </c>
      <c r="B161" s="26" t="s">
        <v>103</v>
      </c>
      <c r="C161" s="9" t="s">
        <v>21</v>
      </c>
      <c r="D161" s="10" t="s">
        <v>159</v>
      </c>
      <c r="E161" s="31" t="s">
        <v>67</v>
      </c>
      <c r="F161" s="45">
        <v>1</v>
      </c>
      <c r="G161" s="13" t="s">
        <v>446</v>
      </c>
      <c r="H161" s="14">
        <v>1</v>
      </c>
      <c r="I161" s="22">
        <v>0</v>
      </c>
      <c r="J161" s="20">
        <v>40</v>
      </c>
      <c r="K161" s="2"/>
      <c r="L161" s="1" t="s">
        <v>9</v>
      </c>
    </row>
    <row r="162" spans="1:12">
      <c r="A162" s="1">
        <v>164</v>
      </c>
      <c r="B162" s="26" t="s">
        <v>369</v>
      </c>
      <c r="C162" s="9" t="s">
        <v>21</v>
      </c>
      <c r="D162" s="10" t="s">
        <v>141</v>
      </c>
      <c r="E162" s="31" t="s">
        <v>13</v>
      </c>
      <c r="F162" s="45">
        <v>1</v>
      </c>
      <c r="G162" s="13" t="s">
        <v>418</v>
      </c>
      <c r="H162" s="14">
        <v>3</v>
      </c>
      <c r="I162" s="22">
        <v>6570</v>
      </c>
      <c r="J162" s="22">
        <v>38</v>
      </c>
      <c r="K162" s="9"/>
      <c r="L162" s="1" t="s">
        <v>9</v>
      </c>
    </row>
    <row r="163" spans="1:12">
      <c r="H163" s="53">
        <f>SUM(H123:H162)</f>
        <v>85</v>
      </c>
      <c r="K163" s="8"/>
    </row>
    <row r="164" spans="1:12">
      <c r="G164" s="64" t="s">
        <v>29</v>
      </c>
      <c r="H164" s="32">
        <v>3</v>
      </c>
    </row>
  </sheetData>
  <phoneticPr fontId="3"/>
  <dataValidations count="1">
    <dataValidation allowBlank="1" showInputMessage="1" showErrorMessage="1" sqref="G32 D27:D30 D109:D122 G109:G122 D3:D18 G3:G30 D123:D162 D35:D108 G35:G108 G123:G162" xr:uid="{36996376-08D3-465B-A708-B9DC43575606}"/>
  </dataValidations>
  <pageMargins left="0.70866141732283472" right="0.70866141732283472" top="0.74803149606299213" bottom="0.74803149606299213" header="0.31496062992125984" footer="0.31496062992125984"/>
  <pageSetup paperSize="8" scale="69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D22C3-ABE4-4B56-A7DF-1A8386A544AD}">
  <sheetPr>
    <pageSetUpPr fitToPage="1"/>
  </sheetPr>
  <dimension ref="A1:L155"/>
  <sheetViews>
    <sheetView topLeftCell="A136" workbookViewId="0">
      <selection activeCell="F26" sqref="F26"/>
    </sheetView>
  </sheetViews>
  <sheetFormatPr defaultRowHeight="17.649999999999999"/>
  <cols>
    <col min="1" max="1" width="4.4375" customWidth="1"/>
    <col min="2" max="2" width="8.25" style="8" bestFit="1" customWidth="1"/>
    <col min="3" max="3" width="4.5" style="8" customWidth="1"/>
    <col min="4" max="4" width="23" style="8" bestFit="1" customWidth="1"/>
    <col min="5" max="5" width="21.375" style="8" bestFit="1" customWidth="1"/>
    <col min="6" max="6" width="4.8125" style="8" bestFit="1" customWidth="1"/>
    <col min="7" max="7" width="23.9375" style="8" customWidth="1"/>
    <col min="8" max="8" width="5.1875" style="8" bestFit="1" customWidth="1"/>
    <col min="9" max="9" width="12.9375" style="21" bestFit="1" customWidth="1"/>
    <col min="10" max="10" width="15.4375" style="8" bestFit="1" customWidth="1"/>
    <col min="11" max="11" width="22.4375" customWidth="1"/>
    <col min="12" max="12" width="11.8125" bestFit="1" customWidth="1"/>
  </cols>
  <sheetData>
    <row r="1" spans="1:12" ht="22.9">
      <c r="A1" s="3" t="s">
        <v>69</v>
      </c>
    </row>
    <row r="2" spans="1:12">
      <c r="A2" s="1" t="s">
        <v>0</v>
      </c>
      <c r="B2" s="9" t="s">
        <v>12</v>
      </c>
      <c r="C2" s="9" t="s">
        <v>1</v>
      </c>
      <c r="D2" s="9" t="s">
        <v>11</v>
      </c>
      <c r="E2" s="9" t="s">
        <v>2</v>
      </c>
      <c r="F2" s="9" t="s">
        <v>3</v>
      </c>
      <c r="G2" s="9" t="s">
        <v>6</v>
      </c>
      <c r="H2" s="9" t="s">
        <v>4</v>
      </c>
      <c r="I2" s="19" t="s">
        <v>8</v>
      </c>
      <c r="J2" s="9" t="s">
        <v>5</v>
      </c>
      <c r="K2" s="1" t="s">
        <v>10</v>
      </c>
      <c r="L2" s="1" t="s">
        <v>7</v>
      </c>
    </row>
    <row r="3" spans="1:12">
      <c r="A3" s="1">
        <v>165</v>
      </c>
      <c r="B3" s="26" t="s">
        <v>84</v>
      </c>
      <c r="C3" s="9" t="s">
        <v>19</v>
      </c>
      <c r="D3" s="10" t="s">
        <v>383</v>
      </c>
      <c r="E3" s="31" t="s">
        <v>13</v>
      </c>
      <c r="F3" s="45">
        <v>2</v>
      </c>
      <c r="G3" s="13" t="s">
        <v>160</v>
      </c>
      <c r="H3" s="14">
        <v>54</v>
      </c>
      <c r="I3" s="22">
        <v>2916</v>
      </c>
      <c r="J3" s="20">
        <v>91</v>
      </c>
      <c r="K3" s="1"/>
      <c r="L3" s="1" t="s">
        <v>9</v>
      </c>
    </row>
    <row r="4" spans="1:12" s="5" customFormat="1">
      <c r="A4" s="2">
        <v>166</v>
      </c>
      <c r="B4" s="57" t="s">
        <v>196</v>
      </c>
      <c r="C4" s="19" t="s">
        <v>19</v>
      </c>
      <c r="D4" s="58" t="s">
        <v>383</v>
      </c>
      <c r="E4" s="59" t="s">
        <v>426</v>
      </c>
      <c r="F4" s="45">
        <v>1</v>
      </c>
      <c r="G4" s="60" t="s">
        <v>429</v>
      </c>
      <c r="H4" s="14">
        <v>44</v>
      </c>
      <c r="I4" s="22">
        <v>2916</v>
      </c>
      <c r="J4" s="22">
        <v>90</v>
      </c>
      <c r="K4" s="2"/>
      <c r="L4" s="2" t="s">
        <v>9</v>
      </c>
    </row>
    <row r="5" spans="1:12">
      <c r="A5" s="1">
        <v>167</v>
      </c>
      <c r="B5" s="26" t="s">
        <v>374</v>
      </c>
      <c r="C5" s="9" t="s">
        <v>19</v>
      </c>
      <c r="D5" s="10" t="s">
        <v>384</v>
      </c>
      <c r="E5" s="31" t="s">
        <v>28</v>
      </c>
      <c r="F5" s="45">
        <v>1</v>
      </c>
      <c r="G5" s="13" t="s">
        <v>254</v>
      </c>
      <c r="H5" s="14">
        <v>2</v>
      </c>
      <c r="I5" s="22">
        <v>2916</v>
      </c>
      <c r="J5" s="20">
        <v>38</v>
      </c>
      <c r="K5" s="1"/>
      <c r="L5" s="1" t="s">
        <v>9</v>
      </c>
    </row>
    <row r="6" spans="1:12">
      <c r="A6" s="33">
        <v>168</v>
      </c>
      <c r="B6" s="34"/>
      <c r="C6" s="35" t="s">
        <v>19</v>
      </c>
      <c r="D6" s="36" t="s">
        <v>212</v>
      </c>
      <c r="E6" s="56" t="s">
        <v>187</v>
      </c>
      <c r="F6" s="62">
        <v>1</v>
      </c>
      <c r="G6" s="37" t="s">
        <v>428</v>
      </c>
      <c r="H6" s="38">
        <v>1</v>
      </c>
      <c r="I6" s="39">
        <v>2916</v>
      </c>
      <c r="J6" s="39">
        <v>32</v>
      </c>
      <c r="K6" s="33" t="s">
        <v>405</v>
      </c>
      <c r="L6" s="33" t="s">
        <v>9</v>
      </c>
    </row>
    <row r="7" spans="1:12">
      <c r="A7" s="1">
        <v>169</v>
      </c>
      <c r="B7" s="26" t="s">
        <v>197</v>
      </c>
      <c r="C7" s="9" t="s">
        <v>19</v>
      </c>
      <c r="D7" s="10" t="s">
        <v>213</v>
      </c>
      <c r="E7" s="31" t="s">
        <v>28</v>
      </c>
      <c r="F7" s="45">
        <v>2</v>
      </c>
      <c r="G7" s="13" t="s">
        <v>431</v>
      </c>
      <c r="H7" s="14">
        <v>2</v>
      </c>
      <c r="I7" s="22">
        <v>365</v>
      </c>
      <c r="J7" s="20">
        <v>91</v>
      </c>
      <c r="K7" s="2"/>
      <c r="L7" s="1" t="s">
        <v>9</v>
      </c>
    </row>
    <row r="8" spans="1:12">
      <c r="A8" s="2">
        <v>170</v>
      </c>
      <c r="B8" s="26" t="s">
        <v>94</v>
      </c>
      <c r="C8" s="9" t="s">
        <v>19</v>
      </c>
      <c r="D8" s="10" t="s">
        <v>214</v>
      </c>
      <c r="E8" s="31" t="s">
        <v>28</v>
      </c>
      <c r="F8" s="45">
        <v>1</v>
      </c>
      <c r="G8" s="13" t="s">
        <v>160</v>
      </c>
      <c r="H8" s="14">
        <v>2</v>
      </c>
      <c r="I8" s="22">
        <v>2916</v>
      </c>
      <c r="J8" s="20">
        <v>38</v>
      </c>
      <c r="K8" s="2"/>
      <c r="L8" s="1" t="s">
        <v>9</v>
      </c>
    </row>
    <row r="9" spans="1:12">
      <c r="A9" s="1">
        <v>171</v>
      </c>
      <c r="B9" s="26" t="s">
        <v>198</v>
      </c>
      <c r="C9" s="9" t="s">
        <v>19</v>
      </c>
      <c r="D9" s="10" t="s">
        <v>214</v>
      </c>
      <c r="E9" s="31" t="s">
        <v>273</v>
      </c>
      <c r="F9" s="45">
        <v>1</v>
      </c>
      <c r="G9" s="13" t="s">
        <v>255</v>
      </c>
      <c r="H9" s="14">
        <v>1</v>
      </c>
      <c r="I9" s="22">
        <v>2916</v>
      </c>
      <c r="J9" s="20">
        <v>13</v>
      </c>
      <c r="K9" s="2"/>
      <c r="L9" s="1" t="s">
        <v>9</v>
      </c>
    </row>
    <row r="10" spans="1:12" s="5" customFormat="1">
      <c r="A10" s="2">
        <v>172</v>
      </c>
      <c r="B10" s="26" t="s">
        <v>199</v>
      </c>
      <c r="C10" s="9" t="s">
        <v>19</v>
      </c>
      <c r="D10" s="10" t="s">
        <v>215</v>
      </c>
      <c r="E10" s="31" t="s">
        <v>28</v>
      </c>
      <c r="F10" s="45">
        <v>1</v>
      </c>
      <c r="G10" s="13" t="s">
        <v>160</v>
      </c>
      <c r="H10" s="14">
        <v>2</v>
      </c>
      <c r="I10" s="22">
        <v>2916</v>
      </c>
      <c r="J10" s="20">
        <v>48</v>
      </c>
      <c r="K10" s="2"/>
      <c r="L10" s="2" t="s">
        <v>9</v>
      </c>
    </row>
    <row r="11" spans="1:12">
      <c r="A11" s="1">
        <v>173</v>
      </c>
      <c r="B11" s="26" t="s">
        <v>198</v>
      </c>
      <c r="C11" s="9" t="s">
        <v>19</v>
      </c>
      <c r="D11" s="10" t="s">
        <v>215</v>
      </c>
      <c r="E11" s="31" t="s">
        <v>273</v>
      </c>
      <c r="F11" s="45">
        <v>1</v>
      </c>
      <c r="G11" s="13" t="s">
        <v>256</v>
      </c>
      <c r="H11" s="14">
        <v>1</v>
      </c>
      <c r="I11" s="22">
        <v>2916</v>
      </c>
      <c r="J11" s="20">
        <v>13</v>
      </c>
      <c r="K11" s="2"/>
      <c r="L11" s="1" t="s">
        <v>9</v>
      </c>
    </row>
    <row r="12" spans="1:12">
      <c r="A12" s="2">
        <v>174</v>
      </c>
      <c r="B12" s="26" t="s">
        <v>77</v>
      </c>
      <c r="C12" s="9" t="s">
        <v>19</v>
      </c>
      <c r="D12" s="10" t="s">
        <v>216</v>
      </c>
      <c r="E12" s="31" t="s">
        <v>28</v>
      </c>
      <c r="F12" s="45">
        <v>1</v>
      </c>
      <c r="G12" s="13" t="s">
        <v>160</v>
      </c>
      <c r="H12" s="14">
        <v>5</v>
      </c>
      <c r="I12" s="22">
        <v>2916</v>
      </c>
      <c r="J12" s="20">
        <v>48</v>
      </c>
      <c r="K12" s="2"/>
      <c r="L12" s="1" t="s">
        <v>9</v>
      </c>
    </row>
    <row r="13" spans="1:12">
      <c r="A13" s="1">
        <v>175</v>
      </c>
      <c r="B13" s="26" t="s">
        <v>77</v>
      </c>
      <c r="C13" s="9" t="s">
        <v>19</v>
      </c>
      <c r="D13" s="10" t="s">
        <v>217</v>
      </c>
      <c r="E13" s="31" t="s">
        <v>28</v>
      </c>
      <c r="F13" s="45">
        <v>1</v>
      </c>
      <c r="G13" s="13" t="s">
        <v>165</v>
      </c>
      <c r="H13" s="14">
        <v>1</v>
      </c>
      <c r="I13" s="22">
        <v>2916</v>
      </c>
      <c r="J13" s="20">
        <v>48</v>
      </c>
      <c r="K13" s="2"/>
      <c r="L13" s="1" t="s">
        <v>9</v>
      </c>
    </row>
    <row r="14" spans="1:12">
      <c r="A14" s="2">
        <v>176</v>
      </c>
      <c r="B14" s="26" t="s">
        <v>198</v>
      </c>
      <c r="C14" s="9" t="s">
        <v>19</v>
      </c>
      <c r="D14" s="10" t="s">
        <v>217</v>
      </c>
      <c r="E14" s="31" t="s">
        <v>273</v>
      </c>
      <c r="F14" s="45">
        <v>1</v>
      </c>
      <c r="G14" s="13" t="s">
        <v>256</v>
      </c>
      <c r="H14" s="14">
        <v>1</v>
      </c>
      <c r="I14" s="22">
        <v>2916</v>
      </c>
      <c r="J14" s="20">
        <v>13</v>
      </c>
      <c r="K14" s="2"/>
      <c r="L14" s="1" t="s">
        <v>9</v>
      </c>
    </row>
    <row r="15" spans="1:12" s="5" customFormat="1">
      <c r="A15" s="1">
        <v>177</v>
      </c>
      <c r="B15" s="26" t="s">
        <v>77</v>
      </c>
      <c r="C15" s="9" t="s">
        <v>19</v>
      </c>
      <c r="D15" s="10" t="s">
        <v>218</v>
      </c>
      <c r="E15" s="31" t="s">
        <v>28</v>
      </c>
      <c r="F15" s="45">
        <v>1</v>
      </c>
      <c r="G15" s="13" t="s">
        <v>165</v>
      </c>
      <c r="H15" s="14">
        <v>2</v>
      </c>
      <c r="I15" s="22">
        <v>2916</v>
      </c>
      <c r="J15" s="20">
        <v>48</v>
      </c>
      <c r="K15" s="2"/>
      <c r="L15" s="2" t="s">
        <v>9</v>
      </c>
    </row>
    <row r="16" spans="1:12">
      <c r="A16" s="2">
        <v>178</v>
      </c>
      <c r="B16" s="26" t="s">
        <v>198</v>
      </c>
      <c r="C16" s="9" t="s">
        <v>19</v>
      </c>
      <c r="D16" s="10" t="s">
        <v>218</v>
      </c>
      <c r="E16" s="31" t="s">
        <v>273</v>
      </c>
      <c r="F16" s="45">
        <v>1</v>
      </c>
      <c r="G16" s="13" t="s">
        <v>255</v>
      </c>
      <c r="H16" s="14">
        <v>1</v>
      </c>
      <c r="I16" s="22">
        <v>2916</v>
      </c>
      <c r="J16" s="20">
        <v>13</v>
      </c>
      <c r="K16" s="2"/>
      <c r="L16" s="1" t="s">
        <v>9</v>
      </c>
    </row>
    <row r="17" spans="1:12">
      <c r="A17" s="1">
        <v>179</v>
      </c>
      <c r="B17" s="26" t="s">
        <v>200</v>
      </c>
      <c r="C17" s="9" t="s">
        <v>19</v>
      </c>
      <c r="D17" s="10" t="s">
        <v>219</v>
      </c>
      <c r="E17" s="31" t="s">
        <v>28</v>
      </c>
      <c r="F17" s="45">
        <v>2</v>
      </c>
      <c r="G17" s="13" t="s">
        <v>160</v>
      </c>
      <c r="H17" s="14">
        <v>1</v>
      </c>
      <c r="I17" s="22">
        <v>2916</v>
      </c>
      <c r="J17" s="20">
        <v>91</v>
      </c>
      <c r="K17" s="2"/>
      <c r="L17" s="1" t="s">
        <v>9</v>
      </c>
    </row>
    <row r="18" spans="1:12">
      <c r="A18" s="2">
        <v>180</v>
      </c>
      <c r="B18" s="26" t="s">
        <v>198</v>
      </c>
      <c r="C18" s="9" t="s">
        <v>19</v>
      </c>
      <c r="D18" s="10" t="s">
        <v>219</v>
      </c>
      <c r="E18" s="31" t="s">
        <v>273</v>
      </c>
      <c r="F18" s="45">
        <v>1</v>
      </c>
      <c r="G18" s="13" t="s">
        <v>255</v>
      </c>
      <c r="H18" s="14">
        <v>2</v>
      </c>
      <c r="I18" s="22">
        <v>2916</v>
      </c>
      <c r="J18" s="20">
        <v>13</v>
      </c>
      <c r="K18" s="2"/>
      <c r="L18" s="1" t="s">
        <v>9</v>
      </c>
    </row>
    <row r="19" spans="1:12">
      <c r="A19" s="1">
        <v>181</v>
      </c>
      <c r="B19" s="26" t="s">
        <v>200</v>
      </c>
      <c r="C19" s="9" t="s">
        <v>19</v>
      </c>
      <c r="D19" s="10" t="s">
        <v>220</v>
      </c>
      <c r="E19" s="31" t="s">
        <v>28</v>
      </c>
      <c r="F19" s="45">
        <v>2</v>
      </c>
      <c r="G19" s="13" t="s">
        <v>160</v>
      </c>
      <c r="H19" s="14">
        <v>5</v>
      </c>
      <c r="I19" s="22">
        <v>2916</v>
      </c>
      <c r="J19" s="20">
        <v>91</v>
      </c>
      <c r="K19" s="2"/>
      <c r="L19" s="1" t="s">
        <v>9</v>
      </c>
    </row>
    <row r="20" spans="1:12" s="5" customFormat="1">
      <c r="A20" s="2">
        <v>182</v>
      </c>
      <c r="B20" s="57" t="s">
        <v>71</v>
      </c>
      <c r="C20" s="19" t="s">
        <v>19</v>
      </c>
      <c r="D20" s="58" t="s">
        <v>221</v>
      </c>
      <c r="E20" s="31" t="s">
        <v>28</v>
      </c>
      <c r="F20" s="45">
        <v>2</v>
      </c>
      <c r="G20" s="60" t="s">
        <v>160</v>
      </c>
      <c r="H20" s="14">
        <v>5</v>
      </c>
      <c r="I20" s="22">
        <v>6570</v>
      </c>
      <c r="J20" s="22">
        <v>67</v>
      </c>
      <c r="K20" s="2"/>
      <c r="L20" s="2" t="s">
        <v>9</v>
      </c>
    </row>
    <row r="21" spans="1:12">
      <c r="A21" s="1">
        <v>183</v>
      </c>
      <c r="B21" s="26" t="s">
        <v>73</v>
      </c>
      <c r="C21" s="9" t="s">
        <v>19</v>
      </c>
      <c r="D21" s="10" t="s">
        <v>221</v>
      </c>
      <c r="E21" s="31" t="s">
        <v>187</v>
      </c>
      <c r="F21" s="45">
        <v>1</v>
      </c>
      <c r="G21" s="13" t="s">
        <v>430</v>
      </c>
      <c r="H21" s="14">
        <v>1</v>
      </c>
      <c r="I21" s="22">
        <v>6570</v>
      </c>
      <c r="J21" s="20">
        <v>32</v>
      </c>
      <c r="K21" s="2"/>
      <c r="L21" s="1" t="s">
        <v>9</v>
      </c>
    </row>
    <row r="22" spans="1:12">
      <c r="A22" s="2">
        <v>184</v>
      </c>
      <c r="B22" s="26"/>
      <c r="C22" s="9" t="s">
        <v>19</v>
      </c>
      <c r="D22" s="10" t="s">
        <v>221</v>
      </c>
      <c r="E22" s="31" t="s">
        <v>273</v>
      </c>
      <c r="F22" s="45">
        <v>1</v>
      </c>
      <c r="G22" s="13" t="s">
        <v>256</v>
      </c>
      <c r="H22" s="14">
        <v>1</v>
      </c>
      <c r="I22" s="22">
        <v>6570</v>
      </c>
      <c r="J22" s="20">
        <v>13</v>
      </c>
      <c r="K22" s="2"/>
      <c r="L22" s="1" t="s">
        <v>9</v>
      </c>
    </row>
    <row r="23" spans="1:12">
      <c r="A23" s="1">
        <v>185</v>
      </c>
      <c r="B23" s="26" t="s">
        <v>202</v>
      </c>
      <c r="C23" s="9" t="s">
        <v>19</v>
      </c>
      <c r="D23" s="10" t="s">
        <v>222</v>
      </c>
      <c r="E23" s="31" t="s">
        <v>427</v>
      </c>
      <c r="F23" s="45">
        <v>2</v>
      </c>
      <c r="G23" s="13" t="s">
        <v>259</v>
      </c>
      <c r="H23" s="14">
        <v>15</v>
      </c>
      <c r="I23" s="22">
        <v>6570</v>
      </c>
      <c r="J23" s="20">
        <v>64</v>
      </c>
      <c r="K23" s="2"/>
      <c r="L23" s="1" t="s">
        <v>9</v>
      </c>
    </row>
    <row r="24" spans="1:12">
      <c r="A24" s="2">
        <v>186</v>
      </c>
      <c r="B24" s="26" t="s">
        <v>99</v>
      </c>
      <c r="C24" s="9" t="s">
        <v>19</v>
      </c>
      <c r="D24" s="10" t="s">
        <v>223</v>
      </c>
      <c r="E24" s="31" t="s">
        <v>28</v>
      </c>
      <c r="F24" s="45">
        <v>2</v>
      </c>
      <c r="G24" s="13" t="s">
        <v>160</v>
      </c>
      <c r="H24" s="14">
        <v>16</v>
      </c>
      <c r="I24" s="22">
        <v>2916</v>
      </c>
      <c r="J24" s="20">
        <v>91</v>
      </c>
      <c r="K24" s="2"/>
      <c r="L24" s="1" t="s">
        <v>9</v>
      </c>
    </row>
    <row r="25" spans="1:12" s="5" customFormat="1">
      <c r="A25" s="1">
        <v>187</v>
      </c>
      <c r="B25" s="26" t="s">
        <v>73</v>
      </c>
      <c r="C25" s="9" t="s">
        <v>19</v>
      </c>
      <c r="D25" s="10" t="s">
        <v>223</v>
      </c>
      <c r="E25" s="31" t="s">
        <v>187</v>
      </c>
      <c r="F25" s="45">
        <v>1</v>
      </c>
      <c r="G25" s="13" t="s">
        <v>430</v>
      </c>
      <c r="H25" s="14">
        <v>1</v>
      </c>
      <c r="I25" s="22">
        <v>2916</v>
      </c>
      <c r="J25" s="20">
        <v>32</v>
      </c>
      <c r="K25" s="2"/>
      <c r="L25" s="1" t="s">
        <v>9</v>
      </c>
    </row>
    <row r="26" spans="1:12">
      <c r="A26" s="2">
        <v>188</v>
      </c>
      <c r="B26" s="26" t="s">
        <v>82</v>
      </c>
      <c r="C26" s="9" t="s">
        <v>19</v>
      </c>
      <c r="D26" s="10" t="s">
        <v>224</v>
      </c>
      <c r="E26" s="31" t="s">
        <v>28</v>
      </c>
      <c r="F26" s="45">
        <v>2</v>
      </c>
      <c r="G26" s="13" t="s">
        <v>160</v>
      </c>
      <c r="H26" s="14">
        <v>4</v>
      </c>
      <c r="I26" s="22">
        <v>2916</v>
      </c>
      <c r="J26" s="20">
        <v>67</v>
      </c>
      <c r="K26" s="2"/>
      <c r="L26" s="1" t="s">
        <v>9</v>
      </c>
    </row>
    <row r="27" spans="1:12" s="5" customFormat="1">
      <c r="A27" s="1">
        <v>189</v>
      </c>
      <c r="B27" s="26" t="s">
        <v>203</v>
      </c>
      <c r="C27" s="9" t="s">
        <v>19</v>
      </c>
      <c r="D27" s="10" t="s">
        <v>224</v>
      </c>
      <c r="E27" s="31" t="s">
        <v>187</v>
      </c>
      <c r="F27" s="45">
        <v>1</v>
      </c>
      <c r="G27" s="13" t="s">
        <v>430</v>
      </c>
      <c r="H27" s="14">
        <v>1</v>
      </c>
      <c r="I27" s="22">
        <v>2916</v>
      </c>
      <c r="J27" s="20">
        <v>32</v>
      </c>
      <c r="K27" s="2"/>
      <c r="L27" s="2" t="s">
        <v>9</v>
      </c>
    </row>
    <row r="28" spans="1:12">
      <c r="A28" s="2">
        <v>190</v>
      </c>
      <c r="B28" s="26" t="s">
        <v>84</v>
      </c>
      <c r="C28" s="9" t="s">
        <v>19</v>
      </c>
      <c r="D28" s="10" t="s">
        <v>225</v>
      </c>
      <c r="E28" s="31" t="s">
        <v>28</v>
      </c>
      <c r="F28" s="45">
        <v>2</v>
      </c>
      <c r="G28" s="13" t="s">
        <v>160</v>
      </c>
      <c r="H28" s="14">
        <v>4</v>
      </c>
      <c r="I28" s="22">
        <v>2916</v>
      </c>
      <c r="J28" s="20">
        <v>91</v>
      </c>
      <c r="K28" s="2"/>
      <c r="L28" s="1" t="s">
        <v>9</v>
      </c>
    </row>
    <row r="29" spans="1:12">
      <c r="A29" s="1">
        <v>191</v>
      </c>
      <c r="B29" s="26" t="s">
        <v>203</v>
      </c>
      <c r="C29" s="9" t="s">
        <v>19</v>
      </c>
      <c r="D29" s="10" t="s">
        <v>225</v>
      </c>
      <c r="E29" s="31" t="s">
        <v>187</v>
      </c>
      <c r="F29" s="45">
        <v>1</v>
      </c>
      <c r="G29" s="13" t="s">
        <v>430</v>
      </c>
      <c r="H29" s="14">
        <v>1</v>
      </c>
      <c r="I29" s="22">
        <v>2916</v>
      </c>
      <c r="J29" s="20">
        <v>32</v>
      </c>
      <c r="K29" s="2"/>
      <c r="L29" s="1" t="s">
        <v>9</v>
      </c>
    </row>
    <row r="30" spans="1:12">
      <c r="A30" s="2">
        <v>192</v>
      </c>
      <c r="B30" s="26" t="s">
        <v>84</v>
      </c>
      <c r="C30" s="9" t="s">
        <v>19</v>
      </c>
      <c r="D30" s="10" t="s">
        <v>226</v>
      </c>
      <c r="E30" s="31" t="s">
        <v>28</v>
      </c>
      <c r="F30" s="45">
        <v>2</v>
      </c>
      <c r="G30" s="13" t="s">
        <v>160</v>
      </c>
      <c r="H30" s="14">
        <v>2</v>
      </c>
      <c r="I30" s="22">
        <v>2916</v>
      </c>
      <c r="J30" s="20">
        <v>91</v>
      </c>
      <c r="K30" s="2"/>
      <c r="L30" s="1" t="s">
        <v>9</v>
      </c>
    </row>
    <row r="31" spans="1:12">
      <c r="A31" s="33">
        <v>193</v>
      </c>
      <c r="B31" s="34"/>
      <c r="C31" s="35" t="s">
        <v>19</v>
      </c>
      <c r="D31" s="36" t="s">
        <v>227</v>
      </c>
      <c r="E31" s="56" t="s">
        <v>421</v>
      </c>
      <c r="F31" s="62">
        <v>1</v>
      </c>
      <c r="G31" s="37" t="s">
        <v>65</v>
      </c>
      <c r="H31" s="38">
        <v>1</v>
      </c>
      <c r="I31" s="39">
        <v>365</v>
      </c>
      <c r="J31" s="39">
        <v>22.5</v>
      </c>
      <c r="K31" s="33"/>
      <c r="L31" s="33" t="s">
        <v>9</v>
      </c>
    </row>
    <row r="32" spans="1:12">
      <c r="A32" s="2">
        <v>194</v>
      </c>
      <c r="B32" s="26" t="s">
        <v>17</v>
      </c>
      <c r="C32" s="9" t="s">
        <v>19</v>
      </c>
      <c r="D32" s="10" t="s">
        <v>228</v>
      </c>
      <c r="E32" s="31" t="s">
        <v>28</v>
      </c>
      <c r="F32" s="45">
        <v>1</v>
      </c>
      <c r="G32" s="13" t="s">
        <v>432</v>
      </c>
      <c r="H32" s="14">
        <v>2</v>
      </c>
      <c r="I32" s="22">
        <v>2916</v>
      </c>
      <c r="J32" s="20">
        <v>48</v>
      </c>
      <c r="K32" s="1"/>
      <c r="L32" s="1" t="s">
        <v>9</v>
      </c>
    </row>
    <row r="33" spans="1:12">
      <c r="A33" s="1">
        <v>195</v>
      </c>
      <c r="B33" s="26" t="s">
        <v>84</v>
      </c>
      <c r="C33" s="9" t="s">
        <v>19</v>
      </c>
      <c r="D33" s="10" t="s">
        <v>229</v>
      </c>
      <c r="E33" s="31" t="s">
        <v>28</v>
      </c>
      <c r="F33" s="45">
        <v>2</v>
      </c>
      <c r="G33" s="13" t="s">
        <v>160</v>
      </c>
      <c r="H33" s="14">
        <v>15</v>
      </c>
      <c r="I33" s="22">
        <v>2916</v>
      </c>
      <c r="J33" s="20">
        <v>91</v>
      </c>
      <c r="K33" s="1"/>
      <c r="L33" s="1" t="s">
        <v>9</v>
      </c>
    </row>
    <row r="34" spans="1:12" s="5" customFormat="1">
      <c r="A34" s="33">
        <v>196</v>
      </c>
      <c r="B34" s="34"/>
      <c r="C34" s="35" t="s">
        <v>19</v>
      </c>
      <c r="D34" s="36" t="s">
        <v>229</v>
      </c>
      <c r="E34" s="56" t="s">
        <v>421</v>
      </c>
      <c r="F34" s="62">
        <v>1</v>
      </c>
      <c r="G34" s="37" t="s">
        <v>65</v>
      </c>
      <c r="H34" s="38">
        <v>4</v>
      </c>
      <c r="I34" s="39">
        <v>2916</v>
      </c>
      <c r="J34" s="39">
        <v>22.5</v>
      </c>
      <c r="K34" s="33"/>
      <c r="L34" s="33" t="s">
        <v>9</v>
      </c>
    </row>
    <row r="35" spans="1:12" s="5" customFormat="1">
      <c r="A35" s="33">
        <v>197</v>
      </c>
      <c r="B35" s="34"/>
      <c r="C35" s="35" t="s">
        <v>19</v>
      </c>
      <c r="D35" s="36" t="s">
        <v>229</v>
      </c>
      <c r="E35" s="56" t="s">
        <v>421</v>
      </c>
      <c r="F35" s="62">
        <v>1</v>
      </c>
      <c r="G35" s="37" t="s">
        <v>169</v>
      </c>
      <c r="H35" s="38">
        <v>1</v>
      </c>
      <c r="I35" s="39">
        <v>2916</v>
      </c>
      <c r="J35" s="39">
        <v>22.5</v>
      </c>
      <c r="K35" s="33"/>
      <c r="L35" s="33" t="s">
        <v>9</v>
      </c>
    </row>
    <row r="36" spans="1:12" s="5" customFormat="1">
      <c r="A36" s="2">
        <v>198</v>
      </c>
      <c r="B36" s="26" t="s">
        <v>73</v>
      </c>
      <c r="C36" s="9" t="s">
        <v>19</v>
      </c>
      <c r="D36" s="10" t="s">
        <v>134</v>
      </c>
      <c r="E36" s="31" t="s">
        <v>187</v>
      </c>
      <c r="F36" s="45">
        <v>1</v>
      </c>
      <c r="G36" s="13" t="s">
        <v>430</v>
      </c>
      <c r="H36" s="14">
        <v>1</v>
      </c>
      <c r="I36" s="22">
        <v>2916</v>
      </c>
      <c r="J36" s="20">
        <v>32</v>
      </c>
      <c r="K36" s="2"/>
      <c r="L36" s="1" t="s">
        <v>9</v>
      </c>
    </row>
    <row r="37" spans="1:12" s="5" customFormat="1">
      <c r="A37" s="1">
        <v>199</v>
      </c>
      <c r="B37" s="26" t="s">
        <v>86</v>
      </c>
      <c r="C37" s="9" t="s">
        <v>19</v>
      </c>
      <c r="D37" s="10" t="s">
        <v>134</v>
      </c>
      <c r="E37" s="31" t="s">
        <v>421</v>
      </c>
      <c r="F37" s="45">
        <v>1</v>
      </c>
      <c r="G37" s="13" t="s">
        <v>412</v>
      </c>
      <c r="H37" s="14">
        <v>1</v>
      </c>
      <c r="I37" s="22">
        <v>2916</v>
      </c>
      <c r="J37" s="20">
        <v>22.5</v>
      </c>
      <c r="K37" s="2"/>
      <c r="L37" s="1" t="s">
        <v>9</v>
      </c>
    </row>
    <row r="38" spans="1:12" s="5" customFormat="1">
      <c r="A38" s="2">
        <v>200</v>
      </c>
      <c r="B38" s="26" t="s">
        <v>76</v>
      </c>
      <c r="C38" s="9" t="s">
        <v>19</v>
      </c>
      <c r="D38" s="10" t="s">
        <v>230</v>
      </c>
      <c r="E38" s="31" t="s">
        <v>28</v>
      </c>
      <c r="F38" s="45">
        <v>1</v>
      </c>
      <c r="G38" s="13" t="s">
        <v>65</v>
      </c>
      <c r="H38" s="14">
        <v>2</v>
      </c>
      <c r="I38" s="22">
        <v>365</v>
      </c>
      <c r="J38" s="20">
        <v>48</v>
      </c>
      <c r="K38" s="2"/>
      <c r="L38" s="2" t="s">
        <v>9</v>
      </c>
    </row>
    <row r="39" spans="1:12" s="5" customFormat="1">
      <c r="A39" s="1">
        <v>201</v>
      </c>
      <c r="B39" s="26" t="s">
        <v>74</v>
      </c>
      <c r="C39" s="9" t="s">
        <v>19</v>
      </c>
      <c r="D39" s="10" t="s">
        <v>107</v>
      </c>
      <c r="E39" s="31" t="s">
        <v>28</v>
      </c>
      <c r="F39" s="45">
        <v>1</v>
      </c>
      <c r="G39" s="13" t="s">
        <v>163</v>
      </c>
      <c r="H39" s="14">
        <v>6</v>
      </c>
      <c r="I39" s="22">
        <v>6570</v>
      </c>
      <c r="J39" s="20">
        <v>48</v>
      </c>
      <c r="K39" s="2"/>
      <c r="L39" s="1" t="s">
        <v>9</v>
      </c>
    </row>
    <row r="40" spans="1:12" s="5" customFormat="1">
      <c r="A40" s="2">
        <v>202</v>
      </c>
      <c r="B40" s="26" t="s">
        <v>204</v>
      </c>
      <c r="C40" s="9" t="s">
        <v>19</v>
      </c>
      <c r="D40" s="10" t="s">
        <v>107</v>
      </c>
      <c r="E40" s="31" t="s">
        <v>187</v>
      </c>
      <c r="F40" s="45">
        <v>1</v>
      </c>
      <c r="G40" s="13" t="s">
        <v>430</v>
      </c>
      <c r="H40" s="14">
        <v>4</v>
      </c>
      <c r="I40" s="22">
        <v>6570</v>
      </c>
      <c r="J40" s="20">
        <v>32</v>
      </c>
      <c r="K40" s="2"/>
      <c r="L40" s="1" t="s">
        <v>9</v>
      </c>
    </row>
    <row r="41" spans="1:12" s="5" customFormat="1">
      <c r="A41" s="1">
        <v>203</v>
      </c>
      <c r="B41" s="26" t="s">
        <v>205</v>
      </c>
      <c r="C41" s="9" t="s">
        <v>19</v>
      </c>
      <c r="D41" s="10" t="s">
        <v>107</v>
      </c>
      <c r="E41" s="31" t="s">
        <v>275</v>
      </c>
      <c r="F41" s="45">
        <v>1</v>
      </c>
      <c r="G41" s="13" t="s">
        <v>261</v>
      </c>
      <c r="H41" s="14">
        <v>4</v>
      </c>
      <c r="I41" s="22">
        <v>6570</v>
      </c>
      <c r="J41" s="20">
        <v>21</v>
      </c>
      <c r="K41" s="2"/>
      <c r="L41" s="1" t="s">
        <v>9</v>
      </c>
    </row>
    <row r="42" spans="1:12" s="5" customFormat="1">
      <c r="A42" s="2">
        <v>204</v>
      </c>
      <c r="B42" s="26" t="s">
        <v>74</v>
      </c>
      <c r="C42" s="9" t="s">
        <v>19</v>
      </c>
      <c r="D42" s="10" t="s">
        <v>133</v>
      </c>
      <c r="E42" s="31" t="s">
        <v>13</v>
      </c>
      <c r="F42" s="45">
        <v>1</v>
      </c>
      <c r="G42" s="13" t="s">
        <v>163</v>
      </c>
      <c r="H42" s="14">
        <v>2</v>
      </c>
      <c r="I42" s="22">
        <v>2916</v>
      </c>
      <c r="J42" s="20">
        <v>48</v>
      </c>
      <c r="K42" s="2"/>
      <c r="L42" s="1" t="s">
        <v>9</v>
      </c>
    </row>
    <row r="43" spans="1:12" s="5" customFormat="1">
      <c r="A43" s="1">
        <v>205</v>
      </c>
      <c r="B43" s="26" t="s">
        <v>73</v>
      </c>
      <c r="C43" s="9" t="s">
        <v>19</v>
      </c>
      <c r="D43" s="10" t="s">
        <v>133</v>
      </c>
      <c r="E43" s="31" t="s">
        <v>187</v>
      </c>
      <c r="F43" s="45">
        <v>1</v>
      </c>
      <c r="G43" s="13" t="s">
        <v>430</v>
      </c>
      <c r="H43" s="14">
        <v>11</v>
      </c>
      <c r="I43" s="22">
        <v>2916</v>
      </c>
      <c r="J43" s="20">
        <v>32</v>
      </c>
      <c r="K43" s="2"/>
      <c r="L43" s="2" t="s">
        <v>9</v>
      </c>
    </row>
    <row r="44" spans="1:12" s="5" customFormat="1">
      <c r="A44" s="2">
        <v>206</v>
      </c>
      <c r="B44" s="57" t="s">
        <v>74</v>
      </c>
      <c r="C44" s="19" t="s">
        <v>19</v>
      </c>
      <c r="D44" s="58" t="s">
        <v>231</v>
      </c>
      <c r="E44" s="59" t="s">
        <v>13</v>
      </c>
      <c r="F44" s="45">
        <v>1</v>
      </c>
      <c r="G44" s="60" t="s">
        <v>163</v>
      </c>
      <c r="H44" s="14">
        <v>2</v>
      </c>
      <c r="I44" s="22">
        <v>2916</v>
      </c>
      <c r="J44" s="22">
        <v>48</v>
      </c>
      <c r="K44" s="2"/>
      <c r="L44" s="2" t="s">
        <v>9</v>
      </c>
    </row>
    <row r="45" spans="1:12" s="5" customFormat="1">
      <c r="A45" s="1">
        <v>207</v>
      </c>
      <c r="B45" s="57" t="s">
        <v>86</v>
      </c>
      <c r="C45" s="19" t="s">
        <v>19</v>
      </c>
      <c r="D45" s="58" t="s">
        <v>415</v>
      </c>
      <c r="E45" s="59" t="s">
        <v>421</v>
      </c>
      <c r="F45" s="45">
        <v>1</v>
      </c>
      <c r="G45" s="60" t="s">
        <v>412</v>
      </c>
      <c r="H45" s="14">
        <v>1</v>
      </c>
      <c r="I45" s="22">
        <v>365</v>
      </c>
      <c r="J45" s="22">
        <v>22.5</v>
      </c>
      <c r="K45" s="2"/>
      <c r="L45" s="2" t="s">
        <v>9</v>
      </c>
    </row>
    <row r="46" spans="1:12" s="5" customFormat="1">
      <c r="A46" s="2">
        <v>208</v>
      </c>
      <c r="B46" s="26" t="s">
        <v>73</v>
      </c>
      <c r="C46" s="9" t="s">
        <v>19</v>
      </c>
      <c r="D46" s="10" t="s">
        <v>232</v>
      </c>
      <c r="E46" s="31" t="s">
        <v>187</v>
      </c>
      <c r="F46" s="45">
        <v>1</v>
      </c>
      <c r="G46" s="13" t="s">
        <v>430</v>
      </c>
      <c r="H46" s="14">
        <v>6</v>
      </c>
      <c r="I46" s="22">
        <v>2916</v>
      </c>
      <c r="J46" s="20">
        <v>32</v>
      </c>
      <c r="K46" s="2"/>
      <c r="L46" s="1" t="s">
        <v>9</v>
      </c>
    </row>
    <row r="47" spans="1:12" s="5" customFormat="1">
      <c r="A47" s="33">
        <v>209</v>
      </c>
      <c r="B47" s="34" t="s">
        <v>78</v>
      </c>
      <c r="C47" s="35" t="s">
        <v>19</v>
      </c>
      <c r="D47" s="36" t="s">
        <v>148</v>
      </c>
      <c r="E47" s="56" t="s">
        <v>421</v>
      </c>
      <c r="F47" s="62">
        <v>1</v>
      </c>
      <c r="G47" s="37" t="s">
        <v>263</v>
      </c>
      <c r="H47" s="38">
        <v>2</v>
      </c>
      <c r="I47" s="39">
        <v>365</v>
      </c>
      <c r="J47" s="39">
        <v>22.5</v>
      </c>
      <c r="K47" s="33"/>
      <c r="L47" s="33" t="s">
        <v>9</v>
      </c>
    </row>
    <row r="48" spans="1:12" s="5" customFormat="1">
      <c r="A48" s="2">
        <v>210</v>
      </c>
      <c r="B48" s="26" t="s">
        <v>202</v>
      </c>
      <c r="C48" s="9" t="s">
        <v>19</v>
      </c>
      <c r="D48" s="10" t="s">
        <v>157</v>
      </c>
      <c r="E48" s="31" t="s">
        <v>427</v>
      </c>
      <c r="F48" s="45">
        <v>2</v>
      </c>
      <c r="G48" s="13" t="s">
        <v>259</v>
      </c>
      <c r="H48" s="14">
        <v>15</v>
      </c>
      <c r="I48" s="22">
        <v>6570</v>
      </c>
      <c r="J48" s="20">
        <v>64</v>
      </c>
      <c r="K48" s="2"/>
      <c r="L48" s="1" t="s">
        <v>9</v>
      </c>
    </row>
    <row r="49" spans="1:12" s="5" customFormat="1">
      <c r="A49" s="1">
        <v>211</v>
      </c>
      <c r="B49" s="26" t="s">
        <v>206</v>
      </c>
      <c r="C49" s="9" t="s">
        <v>19</v>
      </c>
      <c r="D49" s="10" t="s">
        <v>233</v>
      </c>
      <c r="E49" s="59" t="s">
        <v>13</v>
      </c>
      <c r="F49" s="45">
        <v>2</v>
      </c>
      <c r="G49" s="13" t="s">
        <v>264</v>
      </c>
      <c r="H49" s="14">
        <v>19</v>
      </c>
      <c r="I49" s="22">
        <v>2916</v>
      </c>
      <c r="J49" s="20">
        <v>91</v>
      </c>
      <c r="K49" s="2"/>
      <c r="L49" s="1" t="s">
        <v>9</v>
      </c>
    </row>
    <row r="50" spans="1:12" s="5" customFormat="1">
      <c r="A50" s="2">
        <v>212</v>
      </c>
      <c r="B50" s="26" t="s">
        <v>97</v>
      </c>
      <c r="C50" s="9" t="s">
        <v>19</v>
      </c>
      <c r="D50" s="10" t="s">
        <v>233</v>
      </c>
      <c r="E50" s="31" t="s">
        <v>187</v>
      </c>
      <c r="F50" s="45">
        <v>1</v>
      </c>
      <c r="G50" s="13" t="s">
        <v>430</v>
      </c>
      <c r="H50" s="14">
        <v>4</v>
      </c>
      <c r="I50" s="22">
        <v>2916</v>
      </c>
      <c r="J50" s="20">
        <v>32</v>
      </c>
      <c r="K50" s="2"/>
      <c r="L50" s="1" t="s">
        <v>9</v>
      </c>
    </row>
    <row r="51" spans="1:12" s="5" customFormat="1">
      <c r="A51" s="1">
        <v>213</v>
      </c>
      <c r="B51" s="26" t="s">
        <v>82</v>
      </c>
      <c r="C51" s="9" t="s">
        <v>19</v>
      </c>
      <c r="D51" s="10" t="s">
        <v>234</v>
      </c>
      <c r="E51" s="59" t="s">
        <v>13</v>
      </c>
      <c r="F51" s="45">
        <v>2</v>
      </c>
      <c r="G51" s="13" t="s">
        <v>160</v>
      </c>
      <c r="H51" s="14">
        <v>15</v>
      </c>
      <c r="I51" s="22">
        <v>2916</v>
      </c>
      <c r="J51" s="20">
        <v>67</v>
      </c>
      <c r="K51" s="2"/>
      <c r="L51" s="1" t="s">
        <v>9</v>
      </c>
    </row>
    <row r="52" spans="1:12" s="5" customFormat="1">
      <c r="A52" s="2">
        <v>214</v>
      </c>
      <c r="B52" s="26" t="s">
        <v>203</v>
      </c>
      <c r="C52" s="9" t="s">
        <v>19</v>
      </c>
      <c r="D52" s="10" t="s">
        <v>234</v>
      </c>
      <c r="E52" s="31" t="s">
        <v>187</v>
      </c>
      <c r="F52" s="45">
        <v>1</v>
      </c>
      <c r="G52" s="13" t="s">
        <v>430</v>
      </c>
      <c r="H52" s="14">
        <v>1</v>
      </c>
      <c r="I52" s="22">
        <v>2916</v>
      </c>
      <c r="J52" s="20">
        <v>32</v>
      </c>
      <c r="K52" s="2"/>
      <c r="L52" s="1" t="s">
        <v>9</v>
      </c>
    </row>
    <row r="53" spans="1:12" s="5" customFormat="1">
      <c r="A53" s="1">
        <v>215</v>
      </c>
      <c r="B53" s="26" t="s">
        <v>73</v>
      </c>
      <c r="C53" s="9" t="s">
        <v>19</v>
      </c>
      <c r="D53" s="10" t="s">
        <v>235</v>
      </c>
      <c r="E53" s="31" t="s">
        <v>187</v>
      </c>
      <c r="F53" s="45">
        <v>1</v>
      </c>
      <c r="G53" s="13" t="s">
        <v>430</v>
      </c>
      <c r="H53" s="14">
        <v>22</v>
      </c>
      <c r="I53" s="22">
        <v>6570</v>
      </c>
      <c r="J53" s="20">
        <v>32</v>
      </c>
      <c r="K53" s="2"/>
      <c r="L53" s="1" t="s">
        <v>9</v>
      </c>
    </row>
    <row r="54" spans="1:12" s="5" customFormat="1">
      <c r="A54" s="2">
        <v>216</v>
      </c>
      <c r="B54" s="26" t="s">
        <v>205</v>
      </c>
      <c r="C54" s="9" t="s">
        <v>19</v>
      </c>
      <c r="D54" s="10" t="s">
        <v>235</v>
      </c>
      <c r="E54" s="31" t="s">
        <v>275</v>
      </c>
      <c r="F54" s="45">
        <v>1</v>
      </c>
      <c r="G54" s="13" t="s">
        <v>261</v>
      </c>
      <c r="H54" s="14">
        <v>3</v>
      </c>
      <c r="I54" s="22">
        <v>6570</v>
      </c>
      <c r="J54" s="20">
        <v>21</v>
      </c>
      <c r="K54" s="2"/>
      <c r="L54" s="1" t="s">
        <v>9</v>
      </c>
    </row>
    <row r="55" spans="1:12" s="5" customFormat="1">
      <c r="A55" s="2">
        <v>217</v>
      </c>
      <c r="B55" s="57" t="s">
        <v>85</v>
      </c>
      <c r="C55" s="19" t="s">
        <v>19</v>
      </c>
      <c r="D55" s="58" t="s">
        <v>236</v>
      </c>
      <c r="E55" s="59" t="s">
        <v>187</v>
      </c>
      <c r="F55" s="45">
        <v>1</v>
      </c>
      <c r="G55" s="60" t="s">
        <v>430</v>
      </c>
      <c r="H55" s="14">
        <v>1</v>
      </c>
      <c r="I55" s="22">
        <v>2916</v>
      </c>
      <c r="J55" s="22">
        <v>32</v>
      </c>
      <c r="K55" s="2"/>
      <c r="L55" s="2" t="s">
        <v>9</v>
      </c>
    </row>
    <row r="56" spans="1:12" s="5" customFormat="1">
      <c r="A56" s="2">
        <v>218</v>
      </c>
      <c r="B56" s="26" t="s">
        <v>73</v>
      </c>
      <c r="C56" s="9" t="s">
        <v>19</v>
      </c>
      <c r="D56" s="10" t="s">
        <v>150</v>
      </c>
      <c r="E56" s="31" t="s">
        <v>187</v>
      </c>
      <c r="F56" s="45">
        <v>1</v>
      </c>
      <c r="G56" s="13" t="s">
        <v>430</v>
      </c>
      <c r="H56" s="14">
        <v>1</v>
      </c>
      <c r="I56" s="22">
        <v>2916</v>
      </c>
      <c r="J56" s="20">
        <v>32</v>
      </c>
      <c r="K56" s="2"/>
      <c r="L56" s="1" t="s">
        <v>9</v>
      </c>
    </row>
    <row r="57" spans="1:12" s="5" customFormat="1">
      <c r="A57" s="1">
        <v>219</v>
      </c>
      <c r="B57" s="26" t="s">
        <v>83</v>
      </c>
      <c r="C57" s="9" t="s">
        <v>19</v>
      </c>
      <c r="D57" s="10" t="s">
        <v>150</v>
      </c>
      <c r="E57" s="31" t="s">
        <v>421</v>
      </c>
      <c r="F57" s="45">
        <v>1</v>
      </c>
      <c r="G57" s="13" t="s">
        <v>433</v>
      </c>
      <c r="H57" s="14">
        <v>1</v>
      </c>
      <c r="I57" s="22">
        <v>365</v>
      </c>
      <c r="J57" s="20">
        <v>22.5</v>
      </c>
      <c r="K57" s="2"/>
      <c r="L57" s="1" t="s">
        <v>9</v>
      </c>
    </row>
    <row r="58" spans="1:12" s="5" customFormat="1">
      <c r="A58" s="2">
        <v>220</v>
      </c>
      <c r="B58" s="26" t="s">
        <v>55</v>
      </c>
      <c r="C58" s="9" t="s">
        <v>19</v>
      </c>
      <c r="D58" s="10" t="s">
        <v>237</v>
      </c>
      <c r="E58" s="59" t="s">
        <v>13</v>
      </c>
      <c r="F58" s="45">
        <v>2</v>
      </c>
      <c r="G58" s="13" t="s">
        <v>266</v>
      </c>
      <c r="H58" s="14">
        <v>2</v>
      </c>
      <c r="I58" s="22">
        <v>2916</v>
      </c>
      <c r="J58" s="20">
        <v>67</v>
      </c>
      <c r="K58" s="2"/>
      <c r="L58" s="1" t="s">
        <v>9</v>
      </c>
    </row>
    <row r="59" spans="1:12" s="5" customFormat="1">
      <c r="A59" s="1">
        <v>221</v>
      </c>
      <c r="B59" s="57" t="s">
        <v>71</v>
      </c>
      <c r="C59" s="19" t="s">
        <v>19</v>
      </c>
      <c r="D59" s="58" t="s">
        <v>375</v>
      </c>
      <c r="E59" s="59" t="s">
        <v>13</v>
      </c>
      <c r="F59" s="45">
        <v>2</v>
      </c>
      <c r="G59" s="60" t="s">
        <v>160</v>
      </c>
      <c r="H59" s="14">
        <v>6</v>
      </c>
      <c r="I59" s="22">
        <v>2916</v>
      </c>
      <c r="J59" s="22">
        <v>67</v>
      </c>
      <c r="K59" s="2"/>
      <c r="L59" s="2" t="s">
        <v>9</v>
      </c>
    </row>
    <row r="60" spans="1:12" s="5" customFormat="1">
      <c r="A60" s="2">
        <v>222</v>
      </c>
      <c r="B60" s="26" t="s">
        <v>71</v>
      </c>
      <c r="C60" s="9" t="s">
        <v>19</v>
      </c>
      <c r="D60" s="10" t="s">
        <v>238</v>
      </c>
      <c r="E60" s="59" t="s">
        <v>13</v>
      </c>
      <c r="F60" s="45">
        <v>2</v>
      </c>
      <c r="G60" s="13" t="s">
        <v>160</v>
      </c>
      <c r="H60" s="14">
        <v>6</v>
      </c>
      <c r="I60" s="22">
        <v>6570</v>
      </c>
      <c r="J60" s="20">
        <v>67</v>
      </c>
      <c r="K60" s="2"/>
      <c r="L60" s="1" t="s">
        <v>9</v>
      </c>
    </row>
    <row r="61" spans="1:12" s="5" customFormat="1">
      <c r="A61" s="1">
        <v>223</v>
      </c>
      <c r="B61" s="26" t="s">
        <v>85</v>
      </c>
      <c r="C61" s="9" t="s">
        <v>19</v>
      </c>
      <c r="D61" s="10" t="s">
        <v>238</v>
      </c>
      <c r="E61" s="31" t="s">
        <v>187</v>
      </c>
      <c r="F61" s="45">
        <v>1</v>
      </c>
      <c r="G61" s="13" t="s">
        <v>430</v>
      </c>
      <c r="H61" s="14">
        <v>1</v>
      </c>
      <c r="I61" s="22">
        <v>6570</v>
      </c>
      <c r="J61" s="20">
        <v>32</v>
      </c>
      <c r="K61" s="2"/>
      <c r="L61" s="2" t="s">
        <v>9</v>
      </c>
    </row>
    <row r="62" spans="1:12" s="5" customFormat="1">
      <c r="A62" s="2">
        <v>224</v>
      </c>
      <c r="B62" s="26" t="s">
        <v>203</v>
      </c>
      <c r="C62" s="9" t="s">
        <v>19</v>
      </c>
      <c r="D62" s="10" t="s">
        <v>238</v>
      </c>
      <c r="E62" s="31" t="s">
        <v>276</v>
      </c>
      <c r="F62" s="45">
        <v>1</v>
      </c>
      <c r="G62" s="13" t="s">
        <v>430</v>
      </c>
      <c r="H62" s="14">
        <v>1</v>
      </c>
      <c r="I62" s="22">
        <v>6570</v>
      </c>
      <c r="J62" s="20">
        <v>22</v>
      </c>
      <c r="K62" s="2"/>
      <c r="L62" s="1" t="s">
        <v>9</v>
      </c>
    </row>
    <row r="63" spans="1:12" s="5" customFormat="1">
      <c r="A63" s="1">
        <v>225</v>
      </c>
      <c r="B63" s="26" t="s">
        <v>202</v>
      </c>
      <c r="C63" s="9" t="s">
        <v>19</v>
      </c>
      <c r="D63" s="10" t="s">
        <v>239</v>
      </c>
      <c r="E63" s="31" t="s">
        <v>427</v>
      </c>
      <c r="F63" s="45">
        <v>2</v>
      </c>
      <c r="G63" s="13" t="s">
        <v>259</v>
      </c>
      <c r="H63" s="14">
        <v>20</v>
      </c>
      <c r="I63" s="22">
        <v>6570</v>
      </c>
      <c r="J63" s="20">
        <v>64</v>
      </c>
      <c r="K63" s="2"/>
      <c r="L63" s="1" t="s">
        <v>9</v>
      </c>
    </row>
    <row r="64" spans="1:12" s="5" customFormat="1">
      <c r="A64" s="15">
        <v>226</v>
      </c>
      <c r="B64" s="27" t="s">
        <v>376</v>
      </c>
      <c r="C64" s="29" t="s">
        <v>19</v>
      </c>
      <c r="D64" s="16" t="s">
        <v>239</v>
      </c>
      <c r="E64" s="52" t="s">
        <v>377</v>
      </c>
      <c r="F64" s="63">
        <v>1</v>
      </c>
      <c r="G64" s="17" t="s">
        <v>378</v>
      </c>
      <c r="H64" s="18">
        <v>2</v>
      </c>
      <c r="I64" s="28">
        <v>6570</v>
      </c>
      <c r="J64" s="28"/>
      <c r="K64" s="15"/>
      <c r="L64" s="15" t="s">
        <v>29</v>
      </c>
    </row>
    <row r="65" spans="1:12" s="5" customFormat="1">
      <c r="A65" s="1">
        <v>227</v>
      </c>
      <c r="B65" s="57" t="s">
        <v>73</v>
      </c>
      <c r="C65" s="19" t="s">
        <v>19</v>
      </c>
      <c r="D65" s="58" t="s">
        <v>239</v>
      </c>
      <c r="E65" s="59" t="s">
        <v>187</v>
      </c>
      <c r="F65" s="45">
        <v>1</v>
      </c>
      <c r="G65" s="60" t="s">
        <v>430</v>
      </c>
      <c r="H65" s="14">
        <v>4</v>
      </c>
      <c r="I65" s="22">
        <v>6570</v>
      </c>
      <c r="J65" s="22">
        <v>32</v>
      </c>
      <c r="K65" s="2"/>
      <c r="L65" s="2" t="s">
        <v>9</v>
      </c>
    </row>
    <row r="66" spans="1:12" s="5" customFormat="1">
      <c r="A66" s="2">
        <v>228</v>
      </c>
      <c r="B66" s="26" t="s">
        <v>84</v>
      </c>
      <c r="C66" s="9" t="s">
        <v>19</v>
      </c>
      <c r="D66" s="10" t="s">
        <v>240</v>
      </c>
      <c r="E66" s="59" t="s">
        <v>13</v>
      </c>
      <c r="F66" s="45">
        <v>2</v>
      </c>
      <c r="G66" s="13" t="s">
        <v>160</v>
      </c>
      <c r="H66" s="14">
        <v>3</v>
      </c>
      <c r="I66" s="22">
        <v>2916</v>
      </c>
      <c r="J66" s="20">
        <v>91</v>
      </c>
      <c r="K66" s="2"/>
      <c r="L66" s="1" t="s">
        <v>9</v>
      </c>
    </row>
    <row r="67" spans="1:12" s="5" customFormat="1">
      <c r="A67" s="1">
        <v>229</v>
      </c>
      <c r="B67" s="26" t="s">
        <v>209</v>
      </c>
      <c r="C67" s="9" t="s">
        <v>19</v>
      </c>
      <c r="D67" s="10" t="s">
        <v>240</v>
      </c>
      <c r="E67" s="59" t="s">
        <v>13</v>
      </c>
      <c r="F67" s="45">
        <v>1</v>
      </c>
      <c r="G67" s="13" t="s">
        <v>165</v>
      </c>
      <c r="H67" s="14">
        <v>4</v>
      </c>
      <c r="I67" s="22">
        <v>2916</v>
      </c>
      <c r="J67" s="20">
        <v>48</v>
      </c>
      <c r="K67" s="2"/>
      <c r="L67" s="2" t="s">
        <v>9</v>
      </c>
    </row>
    <row r="68" spans="1:12" s="5" customFormat="1">
      <c r="A68" s="2">
        <v>230</v>
      </c>
      <c r="B68" s="26" t="s">
        <v>86</v>
      </c>
      <c r="C68" s="9" t="s">
        <v>19</v>
      </c>
      <c r="D68" s="10" t="s">
        <v>240</v>
      </c>
      <c r="E68" s="31" t="s">
        <v>421</v>
      </c>
      <c r="F68" s="45">
        <v>1</v>
      </c>
      <c r="G68" s="13" t="s">
        <v>412</v>
      </c>
      <c r="H68" s="14">
        <v>1</v>
      </c>
      <c r="I68" s="22">
        <v>365</v>
      </c>
      <c r="J68" s="20">
        <v>22.5</v>
      </c>
      <c r="K68" s="2"/>
      <c r="L68" s="1" t="s">
        <v>9</v>
      </c>
    </row>
    <row r="69" spans="1:12" s="5" customFormat="1">
      <c r="A69" s="1">
        <v>231</v>
      </c>
      <c r="B69" s="26"/>
      <c r="C69" s="9" t="s">
        <v>19</v>
      </c>
      <c r="D69" s="10" t="s">
        <v>240</v>
      </c>
      <c r="E69" s="59" t="s">
        <v>13</v>
      </c>
      <c r="F69" s="45">
        <v>1</v>
      </c>
      <c r="G69" s="13" t="s">
        <v>268</v>
      </c>
      <c r="H69" s="14">
        <v>1</v>
      </c>
      <c r="I69" s="22">
        <v>2916</v>
      </c>
      <c r="J69" s="20">
        <v>48</v>
      </c>
      <c r="K69" s="2"/>
      <c r="L69" s="1" t="s">
        <v>9</v>
      </c>
    </row>
    <row r="70" spans="1:12" s="5" customFormat="1">
      <c r="A70" s="2">
        <v>232</v>
      </c>
      <c r="B70" s="26" t="s">
        <v>84</v>
      </c>
      <c r="C70" s="9" t="s">
        <v>19</v>
      </c>
      <c r="D70" s="10" t="s">
        <v>241</v>
      </c>
      <c r="E70" s="59" t="s">
        <v>13</v>
      </c>
      <c r="F70" s="45">
        <v>2</v>
      </c>
      <c r="G70" s="13" t="s">
        <v>160</v>
      </c>
      <c r="H70" s="14">
        <v>8</v>
      </c>
      <c r="I70" s="22">
        <v>2916</v>
      </c>
      <c r="J70" s="20">
        <v>91</v>
      </c>
      <c r="K70" s="2"/>
      <c r="L70" s="1" t="s">
        <v>9</v>
      </c>
    </row>
    <row r="71" spans="1:12" s="5" customFormat="1">
      <c r="A71" s="1">
        <v>233</v>
      </c>
      <c r="B71" s="26" t="s">
        <v>86</v>
      </c>
      <c r="C71" s="9" t="s">
        <v>19</v>
      </c>
      <c r="D71" s="10" t="s">
        <v>241</v>
      </c>
      <c r="E71" s="31" t="s">
        <v>421</v>
      </c>
      <c r="F71" s="45">
        <v>1</v>
      </c>
      <c r="G71" s="13" t="s">
        <v>262</v>
      </c>
      <c r="H71" s="14">
        <v>1</v>
      </c>
      <c r="I71" s="22">
        <v>365</v>
      </c>
      <c r="J71" s="20">
        <v>22</v>
      </c>
      <c r="K71" s="2"/>
      <c r="L71" s="1" t="s">
        <v>9</v>
      </c>
    </row>
    <row r="72" spans="1:12" s="5" customFormat="1">
      <c r="A72" s="2">
        <v>234</v>
      </c>
      <c r="B72" s="57"/>
      <c r="C72" s="19" t="s">
        <v>19</v>
      </c>
      <c r="D72" s="58" t="s">
        <v>434</v>
      </c>
      <c r="E72" s="59" t="s">
        <v>187</v>
      </c>
      <c r="F72" s="45">
        <v>1</v>
      </c>
      <c r="G72" s="60" t="s">
        <v>430</v>
      </c>
      <c r="H72" s="14">
        <v>3</v>
      </c>
      <c r="I72" s="22">
        <v>365</v>
      </c>
      <c r="J72" s="22">
        <v>32</v>
      </c>
      <c r="K72" s="2"/>
      <c r="L72" s="2" t="s">
        <v>9</v>
      </c>
    </row>
    <row r="73" spans="1:12" s="5" customFormat="1">
      <c r="A73" s="1">
        <v>235</v>
      </c>
      <c r="B73" s="26" t="s">
        <v>209</v>
      </c>
      <c r="C73" s="9" t="s">
        <v>19</v>
      </c>
      <c r="D73" s="10" t="s">
        <v>242</v>
      </c>
      <c r="E73" s="59" t="s">
        <v>13</v>
      </c>
      <c r="F73" s="45">
        <v>1</v>
      </c>
      <c r="G73" s="13" t="s">
        <v>165</v>
      </c>
      <c r="H73" s="14">
        <v>2</v>
      </c>
      <c r="I73" s="22">
        <v>2916</v>
      </c>
      <c r="J73" s="20">
        <v>48</v>
      </c>
      <c r="K73" s="2"/>
      <c r="L73" s="1" t="s">
        <v>9</v>
      </c>
    </row>
    <row r="74" spans="1:12" s="5" customFormat="1">
      <c r="A74" s="2">
        <v>236</v>
      </c>
      <c r="B74" s="26"/>
      <c r="C74" s="9" t="s">
        <v>19</v>
      </c>
      <c r="D74" s="10" t="s">
        <v>242</v>
      </c>
      <c r="E74" s="59" t="s">
        <v>13</v>
      </c>
      <c r="F74" s="45">
        <v>1</v>
      </c>
      <c r="G74" s="13" t="s">
        <v>268</v>
      </c>
      <c r="H74" s="14">
        <v>1</v>
      </c>
      <c r="I74" s="22">
        <v>2916</v>
      </c>
      <c r="J74" s="20">
        <v>48</v>
      </c>
      <c r="K74" s="2"/>
      <c r="L74" s="1" t="s">
        <v>9</v>
      </c>
    </row>
    <row r="75" spans="1:12" s="5" customFormat="1">
      <c r="A75" s="15">
        <v>237</v>
      </c>
      <c r="B75" s="27" t="s">
        <v>210</v>
      </c>
      <c r="C75" s="29" t="s">
        <v>19</v>
      </c>
      <c r="D75" s="16" t="s">
        <v>243</v>
      </c>
      <c r="E75" s="52" t="s">
        <v>377</v>
      </c>
      <c r="F75" s="63">
        <v>1</v>
      </c>
      <c r="G75" s="17" t="s">
        <v>381</v>
      </c>
      <c r="H75" s="18">
        <v>6</v>
      </c>
      <c r="I75" s="28">
        <v>2916</v>
      </c>
      <c r="J75" s="28"/>
      <c r="K75" s="15"/>
      <c r="L75" s="15" t="s">
        <v>29</v>
      </c>
    </row>
    <row r="76" spans="1:12" s="5" customFormat="1">
      <c r="A76" s="15">
        <v>238</v>
      </c>
      <c r="B76" s="27" t="s">
        <v>210</v>
      </c>
      <c r="C76" s="29" t="s">
        <v>19</v>
      </c>
      <c r="D76" s="16" t="s">
        <v>244</v>
      </c>
      <c r="E76" s="52" t="s">
        <v>377</v>
      </c>
      <c r="F76" s="63">
        <v>1</v>
      </c>
      <c r="G76" s="17" t="s">
        <v>381</v>
      </c>
      <c r="H76" s="18">
        <v>6</v>
      </c>
      <c r="I76" s="28">
        <v>2916</v>
      </c>
      <c r="J76" s="28"/>
      <c r="K76" s="15"/>
      <c r="L76" s="15" t="s">
        <v>29</v>
      </c>
    </row>
    <row r="77" spans="1:12" s="5" customFormat="1">
      <c r="A77" s="1">
        <v>239</v>
      </c>
      <c r="B77" s="26" t="s">
        <v>74</v>
      </c>
      <c r="C77" s="9" t="s">
        <v>19</v>
      </c>
      <c r="D77" s="10" t="s">
        <v>244</v>
      </c>
      <c r="E77" s="59" t="s">
        <v>13</v>
      </c>
      <c r="F77" s="45">
        <v>1</v>
      </c>
      <c r="G77" s="13" t="s">
        <v>268</v>
      </c>
      <c r="H77" s="14">
        <v>1</v>
      </c>
      <c r="I77" s="22">
        <v>2916</v>
      </c>
      <c r="J77" s="20">
        <v>48</v>
      </c>
      <c r="K77" s="2"/>
      <c r="L77" s="1" t="s">
        <v>9</v>
      </c>
    </row>
    <row r="78" spans="1:12" s="5" customFormat="1">
      <c r="A78" s="2">
        <v>240</v>
      </c>
      <c r="B78" s="26" t="s">
        <v>83</v>
      </c>
      <c r="C78" s="9" t="s">
        <v>19</v>
      </c>
      <c r="D78" s="10" t="s">
        <v>244</v>
      </c>
      <c r="E78" s="31" t="s">
        <v>421</v>
      </c>
      <c r="F78" s="45">
        <v>1</v>
      </c>
      <c r="G78" s="13" t="s">
        <v>433</v>
      </c>
      <c r="H78" s="14">
        <v>2</v>
      </c>
      <c r="I78" s="22">
        <v>365</v>
      </c>
      <c r="J78" s="20">
        <v>22.5</v>
      </c>
      <c r="K78" s="2"/>
      <c r="L78" s="1" t="s">
        <v>9</v>
      </c>
    </row>
    <row r="79" spans="1:12" s="5" customFormat="1">
      <c r="A79" s="1">
        <v>241</v>
      </c>
      <c r="B79" s="57" t="s">
        <v>71</v>
      </c>
      <c r="C79" s="19" t="s">
        <v>19</v>
      </c>
      <c r="D79" s="58" t="s">
        <v>245</v>
      </c>
      <c r="E79" s="59" t="s">
        <v>13</v>
      </c>
      <c r="F79" s="45">
        <v>2</v>
      </c>
      <c r="G79" s="60" t="s">
        <v>160</v>
      </c>
      <c r="H79" s="14">
        <v>2</v>
      </c>
      <c r="I79" s="22">
        <v>2916</v>
      </c>
      <c r="J79" s="22">
        <v>32</v>
      </c>
      <c r="K79" s="2"/>
      <c r="L79" s="2" t="s">
        <v>9</v>
      </c>
    </row>
    <row r="80" spans="1:12" s="5" customFormat="1">
      <c r="A80" s="2">
        <v>242</v>
      </c>
      <c r="B80" s="26" t="s">
        <v>211</v>
      </c>
      <c r="C80" s="9" t="s">
        <v>19</v>
      </c>
      <c r="D80" s="10" t="s">
        <v>246</v>
      </c>
      <c r="E80" s="31" t="s">
        <v>425</v>
      </c>
      <c r="F80" s="45">
        <v>3</v>
      </c>
      <c r="G80" s="13" t="s">
        <v>271</v>
      </c>
      <c r="H80" s="14">
        <v>4</v>
      </c>
      <c r="I80" s="22">
        <v>2916</v>
      </c>
      <c r="J80" s="20">
        <v>159</v>
      </c>
      <c r="K80" s="2"/>
      <c r="L80" s="1" t="s">
        <v>9</v>
      </c>
    </row>
    <row r="81" spans="1:12" s="5" customFormat="1">
      <c r="A81" s="1">
        <v>243</v>
      </c>
      <c r="B81" s="26" t="s">
        <v>84</v>
      </c>
      <c r="C81" s="9" t="s">
        <v>19</v>
      </c>
      <c r="D81" s="10" t="s">
        <v>247</v>
      </c>
      <c r="E81" s="59" t="s">
        <v>13</v>
      </c>
      <c r="F81" s="45">
        <v>2</v>
      </c>
      <c r="G81" s="13" t="s">
        <v>160</v>
      </c>
      <c r="H81" s="14">
        <v>6</v>
      </c>
      <c r="I81" s="22">
        <v>2916</v>
      </c>
      <c r="J81" s="20">
        <v>91</v>
      </c>
      <c r="K81" s="2"/>
      <c r="L81" s="1" t="s">
        <v>9</v>
      </c>
    </row>
    <row r="82" spans="1:12" s="5" customFormat="1">
      <c r="A82" s="2">
        <v>244</v>
      </c>
      <c r="B82" s="26" t="s">
        <v>83</v>
      </c>
      <c r="C82" s="9" t="s">
        <v>19</v>
      </c>
      <c r="D82" s="10" t="s">
        <v>247</v>
      </c>
      <c r="E82" s="31" t="s">
        <v>421</v>
      </c>
      <c r="F82" s="45">
        <v>1</v>
      </c>
      <c r="G82" s="13" t="s">
        <v>433</v>
      </c>
      <c r="H82" s="14">
        <v>1</v>
      </c>
      <c r="I82" s="22">
        <v>2916</v>
      </c>
      <c r="J82" s="20">
        <v>22.5</v>
      </c>
      <c r="K82" s="2"/>
      <c r="L82" s="1" t="s">
        <v>9</v>
      </c>
    </row>
    <row r="83" spans="1:12" s="5" customFormat="1">
      <c r="A83" s="1">
        <v>245</v>
      </c>
      <c r="B83" s="26" t="s">
        <v>84</v>
      </c>
      <c r="C83" s="9" t="s">
        <v>19</v>
      </c>
      <c r="D83" s="10" t="s">
        <v>248</v>
      </c>
      <c r="E83" s="59" t="s">
        <v>13</v>
      </c>
      <c r="F83" s="45">
        <v>2</v>
      </c>
      <c r="G83" s="13" t="s">
        <v>160</v>
      </c>
      <c r="H83" s="14">
        <v>2</v>
      </c>
      <c r="I83" s="22">
        <v>2916</v>
      </c>
      <c r="J83" s="20">
        <v>91</v>
      </c>
      <c r="K83" s="2"/>
      <c r="L83" s="1" t="s">
        <v>9</v>
      </c>
    </row>
    <row r="84" spans="1:12" s="5" customFormat="1">
      <c r="A84" s="2">
        <v>246</v>
      </c>
      <c r="B84" s="26" t="s">
        <v>83</v>
      </c>
      <c r="C84" s="9" t="s">
        <v>19</v>
      </c>
      <c r="D84" s="10" t="s">
        <v>248</v>
      </c>
      <c r="E84" s="31" t="s">
        <v>421</v>
      </c>
      <c r="F84" s="45">
        <v>1</v>
      </c>
      <c r="G84" s="13" t="s">
        <v>433</v>
      </c>
      <c r="H84" s="14">
        <v>1</v>
      </c>
      <c r="I84" s="22">
        <v>2916</v>
      </c>
      <c r="J84" s="20">
        <v>22.5</v>
      </c>
      <c r="K84" s="2"/>
      <c r="L84" s="1" t="s">
        <v>9</v>
      </c>
    </row>
    <row r="85" spans="1:12" s="5" customFormat="1">
      <c r="A85" s="1">
        <v>247</v>
      </c>
      <c r="B85" s="26" t="s">
        <v>197</v>
      </c>
      <c r="C85" s="9" t="s">
        <v>19</v>
      </c>
      <c r="D85" s="10" t="s">
        <v>249</v>
      </c>
      <c r="E85" s="59" t="s">
        <v>13</v>
      </c>
      <c r="F85" s="45">
        <v>2</v>
      </c>
      <c r="G85" s="13" t="s">
        <v>431</v>
      </c>
      <c r="H85" s="14">
        <v>1</v>
      </c>
      <c r="I85" s="22">
        <v>365</v>
      </c>
      <c r="J85" s="20">
        <v>91</v>
      </c>
      <c r="K85" s="2"/>
      <c r="L85" s="1" t="s">
        <v>9</v>
      </c>
    </row>
    <row r="86" spans="1:12" s="5" customFormat="1">
      <c r="A86" s="2">
        <v>248</v>
      </c>
      <c r="B86" s="57" t="s">
        <v>210</v>
      </c>
      <c r="C86" s="19" t="s">
        <v>19</v>
      </c>
      <c r="D86" s="58" t="s">
        <v>386</v>
      </c>
      <c r="E86" s="59" t="s">
        <v>425</v>
      </c>
      <c r="F86" s="45">
        <v>4</v>
      </c>
      <c r="G86" s="60" t="s">
        <v>271</v>
      </c>
      <c r="H86" s="14">
        <v>10</v>
      </c>
      <c r="I86" s="22">
        <v>2916</v>
      </c>
      <c r="J86" s="22">
        <v>210</v>
      </c>
      <c r="K86" s="2"/>
      <c r="L86" s="2" t="s">
        <v>9</v>
      </c>
    </row>
    <row r="87" spans="1:12" s="5" customFormat="1">
      <c r="A87" s="1">
        <v>249</v>
      </c>
      <c r="B87" s="26" t="s">
        <v>417</v>
      </c>
      <c r="C87" s="9" t="s">
        <v>19</v>
      </c>
      <c r="D87" s="10" t="s">
        <v>386</v>
      </c>
      <c r="E87" s="31" t="s">
        <v>421</v>
      </c>
      <c r="F87" s="45">
        <v>1</v>
      </c>
      <c r="G87" s="13" t="s">
        <v>262</v>
      </c>
      <c r="H87" s="14">
        <v>1</v>
      </c>
      <c r="I87" s="22">
        <v>365</v>
      </c>
      <c r="J87" s="20">
        <v>22.5</v>
      </c>
      <c r="K87" s="2"/>
      <c r="L87" s="1" t="s">
        <v>9</v>
      </c>
    </row>
    <row r="88" spans="1:12" s="5" customFormat="1">
      <c r="A88" s="2">
        <v>250</v>
      </c>
      <c r="B88" s="26" t="s">
        <v>84</v>
      </c>
      <c r="C88" s="9" t="s">
        <v>19</v>
      </c>
      <c r="D88" s="10" t="s">
        <v>250</v>
      </c>
      <c r="E88" s="59" t="s">
        <v>13</v>
      </c>
      <c r="F88" s="45">
        <v>2</v>
      </c>
      <c r="G88" s="13" t="s">
        <v>160</v>
      </c>
      <c r="H88" s="14">
        <v>2</v>
      </c>
      <c r="I88" s="22">
        <v>2916</v>
      </c>
      <c r="J88" s="20">
        <v>91</v>
      </c>
      <c r="K88" s="2"/>
      <c r="L88" s="1" t="s">
        <v>9</v>
      </c>
    </row>
    <row r="89" spans="1:12" s="5" customFormat="1">
      <c r="A89" s="1">
        <v>251</v>
      </c>
      <c r="B89" s="26" t="s">
        <v>73</v>
      </c>
      <c r="C89" s="9" t="s">
        <v>19</v>
      </c>
      <c r="D89" s="10" t="s">
        <v>250</v>
      </c>
      <c r="E89" s="31" t="s">
        <v>187</v>
      </c>
      <c r="F89" s="45">
        <v>1</v>
      </c>
      <c r="G89" s="13" t="s">
        <v>430</v>
      </c>
      <c r="H89" s="14">
        <v>1</v>
      </c>
      <c r="I89" s="22">
        <v>2916</v>
      </c>
      <c r="J89" s="20">
        <v>32</v>
      </c>
      <c r="K89" s="2"/>
      <c r="L89" s="1" t="s">
        <v>9</v>
      </c>
    </row>
    <row r="90" spans="1:12" s="5" customFormat="1">
      <c r="A90" s="2">
        <v>252</v>
      </c>
      <c r="B90" s="26" t="s">
        <v>71</v>
      </c>
      <c r="C90" s="9" t="s">
        <v>19</v>
      </c>
      <c r="D90" s="10" t="s">
        <v>251</v>
      </c>
      <c r="E90" s="59" t="s">
        <v>13</v>
      </c>
      <c r="F90" s="45">
        <v>2</v>
      </c>
      <c r="G90" s="13" t="s">
        <v>160</v>
      </c>
      <c r="H90" s="14">
        <v>2</v>
      </c>
      <c r="I90" s="22">
        <v>2916</v>
      </c>
      <c r="J90" s="20">
        <v>67</v>
      </c>
      <c r="K90" s="2"/>
      <c r="L90" s="1" t="s">
        <v>9</v>
      </c>
    </row>
    <row r="91" spans="1:12" s="5" customFormat="1">
      <c r="A91" s="1">
        <v>253</v>
      </c>
      <c r="B91" s="26" t="s">
        <v>210</v>
      </c>
      <c r="C91" s="9" t="s">
        <v>19</v>
      </c>
      <c r="D91" s="10" t="s">
        <v>385</v>
      </c>
      <c r="E91" s="31" t="s">
        <v>425</v>
      </c>
      <c r="F91" s="45">
        <v>4</v>
      </c>
      <c r="G91" s="13" t="s">
        <v>271</v>
      </c>
      <c r="H91" s="14">
        <v>12</v>
      </c>
      <c r="I91" s="22">
        <v>2916</v>
      </c>
      <c r="J91" s="20">
        <v>210</v>
      </c>
      <c r="K91" s="2"/>
      <c r="L91" s="2" t="s">
        <v>9</v>
      </c>
    </row>
    <row r="92" spans="1:12" s="5" customFormat="1">
      <c r="A92" s="2">
        <v>254</v>
      </c>
      <c r="B92" s="26" t="s">
        <v>210</v>
      </c>
      <c r="C92" s="9" t="s">
        <v>19</v>
      </c>
      <c r="D92" s="10" t="s">
        <v>252</v>
      </c>
      <c r="E92" s="31" t="s">
        <v>425</v>
      </c>
      <c r="F92" s="45">
        <v>4</v>
      </c>
      <c r="G92" s="13" t="s">
        <v>271</v>
      </c>
      <c r="H92" s="14">
        <v>12</v>
      </c>
      <c r="I92" s="22">
        <v>2916</v>
      </c>
      <c r="J92" s="20">
        <v>210</v>
      </c>
      <c r="K92" s="2"/>
      <c r="L92" s="1" t="s">
        <v>9</v>
      </c>
    </row>
    <row r="93" spans="1:12" s="5" customFormat="1">
      <c r="A93" s="1">
        <v>255</v>
      </c>
      <c r="B93" s="57" t="s">
        <v>409</v>
      </c>
      <c r="C93" s="19" t="s">
        <v>19</v>
      </c>
      <c r="D93" s="58" t="s">
        <v>230</v>
      </c>
      <c r="E93" s="59" t="s">
        <v>28</v>
      </c>
      <c r="F93" s="45">
        <v>2</v>
      </c>
      <c r="G93" s="60" t="s">
        <v>410</v>
      </c>
      <c r="H93" s="14">
        <v>1</v>
      </c>
      <c r="I93" s="22">
        <v>365</v>
      </c>
      <c r="J93" s="22">
        <v>38</v>
      </c>
      <c r="K93" s="2"/>
      <c r="L93" s="2" t="s">
        <v>9</v>
      </c>
    </row>
    <row r="94" spans="1:12">
      <c r="A94" s="2">
        <v>256</v>
      </c>
      <c r="B94" s="57" t="s">
        <v>98</v>
      </c>
      <c r="C94" s="19" t="s">
        <v>19</v>
      </c>
      <c r="D94" s="58" t="s">
        <v>414</v>
      </c>
      <c r="E94" s="59" t="s">
        <v>368</v>
      </c>
      <c r="F94" s="45">
        <v>1</v>
      </c>
      <c r="G94" s="60" t="s">
        <v>181</v>
      </c>
      <c r="H94" s="14">
        <v>4</v>
      </c>
      <c r="I94" s="39">
        <v>0</v>
      </c>
      <c r="J94" s="22">
        <v>13</v>
      </c>
      <c r="K94" s="2"/>
      <c r="L94" s="2" t="s">
        <v>9</v>
      </c>
    </row>
    <row r="95" spans="1:12" s="5" customFormat="1">
      <c r="A95" s="2">
        <v>257</v>
      </c>
      <c r="B95" s="57" t="s">
        <v>80</v>
      </c>
      <c r="C95" s="19" t="s">
        <v>19</v>
      </c>
      <c r="D95" s="58" t="s">
        <v>383</v>
      </c>
      <c r="E95" s="59" t="s">
        <v>191</v>
      </c>
      <c r="F95" s="45">
        <v>1</v>
      </c>
      <c r="G95" s="60" t="s">
        <v>253</v>
      </c>
      <c r="H95" s="14">
        <v>3</v>
      </c>
      <c r="I95" s="22">
        <v>8760</v>
      </c>
      <c r="J95" s="22">
        <v>13</v>
      </c>
      <c r="K95" s="2"/>
      <c r="L95" s="2" t="s">
        <v>9</v>
      </c>
    </row>
    <row r="96" spans="1:12">
      <c r="A96" s="1">
        <v>258</v>
      </c>
      <c r="B96" s="26" t="s">
        <v>80</v>
      </c>
      <c r="C96" s="9" t="s">
        <v>19</v>
      </c>
      <c r="D96" s="10" t="s">
        <v>221</v>
      </c>
      <c r="E96" s="31" t="s">
        <v>191</v>
      </c>
      <c r="F96" s="45">
        <v>1</v>
      </c>
      <c r="G96" s="13" t="s">
        <v>257</v>
      </c>
      <c r="H96" s="14">
        <v>2</v>
      </c>
      <c r="I96" s="22">
        <v>8760</v>
      </c>
      <c r="J96" s="20">
        <v>13</v>
      </c>
      <c r="K96" s="2"/>
      <c r="L96" s="1" t="s">
        <v>9</v>
      </c>
    </row>
    <row r="97" spans="1:12">
      <c r="A97" s="2">
        <v>259</v>
      </c>
      <c r="B97" s="26" t="s">
        <v>201</v>
      </c>
      <c r="C97" s="9" t="s">
        <v>19</v>
      </c>
      <c r="D97" s="10" t="s">
        <v>221</v>
      </c>
      <c r="E97" s="31" t="s">
        <v>191</v>
      </c>
      <c r="F97" s="45">
        <v>1</v>
      </c>
      <c r="G97" s="13" t="s">
        <v>258</v>
      </c>
      <c r="H97" s="14">
        <v>1</v>
      </c>
      <c r="I97" s="22">
        <v>8760</v>
      </c>
      <c r="J97" s="20">
        <v>13</v>
      </c>
      <c r="K97" s="2"/>
      <c r="L97" s="1" t="s">
        <v>9</v>
      </c>
    </row>
    <row r="98" spans="1:12">
      <c r="A98" s="1">
        <v>260</v>
      </c>
      <c r="B98" s="26" t="s">
        <v>75</v>
      </c>
      <c r="C98" s="9" t="s">
        <v>19</v>
      </c>
      <c r="D98" s="10" t="s">
        <v>222</v>
      </c>
      <c r="E98" s="31" t="s">
        <v>188</v>
      </c>
      <c r="F98" s="45">
        <v>1</v>
      </c>
      <c r="G98" s="13" t="s">
        <v>162</v>
      </c>
      <c r="H98" s="14">
        <v>1</v>
      </c>
      <c r="I98" s="22">
        <v>6570</v>
      </c>
      <c r="J98" s="20">
        <v>10</v>
      </c>
      <c r="K98" s="2"/>
      <c r="L98" s="1" t="s">
        <v>9</v>
      </c>
    </row>
    <row r="99" spans="1:12">
      <c r="A99" s="2">
        <v>261</v>
      </c>
      <c r="B99" s="26" t="s">
        <v>201</v>
      </c>
      <c r="C99" s="9" t="s">
        <v>19</v>
      </c>
      <c r="D99" s="10" t="s">
        <v>222</v>
      </c>
      <c r="E99" s="31" t="s">
        <v>273</v>
      </c>
      <c r="F99" s="45">
        <v>1</v>
      </c>
      <c r="G99" s="13" t="s">
        <v>162</v>
      </c>
      <c r="H99" s="14">
        <v>1</v>
      </c>
      <c r="I99" s="22">
        <v>6570</v>
      </c>
      <c r="J99" s="20">
        <v>13</v>
      </c>
      <c r="K99" s="2"/>
      <c r="L99" s="1" t="s">
        <v>9</v>
      </c>
    </row>
    <row r="100" spans="1:12" s="5" customFormat="1">
      <c r="A100" s="1">
        <v>262</v>
      </c>
      <c r="B100" s="26" t="s">
        <v>95</v>
      </c>
      <c r="C100" s="9" t="s">
        <v>19</v>
      </c>
      <c r="D100" s="10" t="s">
        <v>229</v>
      </c>
      <c r="E100" s="31" t="s">
        <v>31</v>
      </c>
      <c r="F100" s="45">
        <v>1</v>
      </c>
      <c r="G100" s="13" t="s">
        <v>178</v>
      </c>
      <c r="H100" s="14">
        <v>1</v>
      </c>
      <c r="I100" s="22">
        <v>8760</v>
      </c>
      <c r="J100" s="20">
        <v>5.3</v>
      </c>
      <c r="K100" s="2"/>
      <c r="L100" s="2" t="s">
        <v>9</v>
      </c>
    </row>
    <row r="101" spans="1:12" s="5" customFormat="1">
      <c r="A101" s="2">
        <v>263</v>
      </c>
      <c r="B101" s="26" t="s">
        <v>201</v>
      </c>
      <c r="C101" s="9" t="s">
        <v>19</v>
      </c>
      <c r="D101" s="10" t="s">
        <v>157</v>
      </c>
      <c r="E101" s="31" t="s">
        <v>191</v>
      </c>
      <c r="F101" s="45">
        <v>1</v>
      </c>
      <c r="G101" s="13" t="s">
        <v>258</v>
      </c>
      <c r="H101" s="14">
        <v>1</v>
      </c>
      <c r="I101" s="22">
        <v>8760</v>
      </c>
      <c r="J101" s="20">
        <v>13</v>
      </c>
      <c r="K101" s="2"/>
      <c r="L101" s="2" t="s">
        <v>9</v>
      </c>
    </row>
    <row r="102" spans="1:12" s="5" customFormat="1">
      <c r="A102" s="1">
        <v>264</v>
      </c>
      <c r="B102" s="57" t="s">
        <v>75</v>
      </c>
      <c r="C102" s="19" t="s">
        <v>19</v>
      </c>
      <c r="D102" s="58" t="s">
        <v>235</v>
      </c>
      <c r="E102" s="59" t="s">
        <v>188</v>
      </c>
      <c r="F102" s="45">
        <v>1</v>
      </c>
      <c r="G102" s="60" t="s">
        <v>162</v>
      </c>
      <c r="H102" s="14">
        <v>1</v>
      </c>
      <c r="I102" s="22">
        <v>6570</v>
      </c>
      <c r="J102" s="22">
        <v>10</v>
      </c>
      <c r="K102" s="2"/>
      <c r="L102" s="2" t="s">
        <v>9</v>
      </c>
    </row>
    <row r="103" spans="1:12" s="5" customFormat="1">
      <c r="A103" s="2">
        <v>265</v>
      </c>
      <c r="B103" s="26" t="s">
        <v>81</v>
      </c>
      <c r="C103" s="9" t="s">
        <v>19</v>
      </c>
      <c r="D103" s="10" t="s">
        <v>235</v>
      </c>
      <c r="E103" s="31" t="s">
        <v>190</v>
      </c>
      <c r="F103" s="45">
        <v>2</v>
      </c>
      <c r="G103" s="13" t="s">
        <v>168</v>
      </c>
      <c r="H103" s="14">
        <v>1</v>
      </c>
      <c r="I103" s="22">
        <v>8760</v>
      </c>
      <c r="J103" s="20">
        <v>7.5</v>
      </c>
      <c r="K103" s="2"/>
      <c r="L103" s="1" t="s">
        <v>9</v>
      </c>
    </row>
    <row r="104" spans="1:12" s="5" customFormat="1">
      <c r="A104" s="1">
        <v>266</v>
      </c>
      <c r="B104" s="26" t="s">
        <v>208</v>
      </c>
      <c r="C104" s="9" t="s">
        <v>19</v>
      </c>
      <c r="D104" s="10" t="s">
        <v>235</v>
      </c>
      <c r="E104" s="31" t="s">
        <v>190</v>
      </c>
      <c r="F104" s="45">
        <v>1</v>
      </c>
      <c r="G104" s="13" t="s">
        <v>265</v>
      </c>
      <c r="H104" s="14">
        <v>2</v>
      </c>
      <c r="I104" s="22">
        <v>8760</v>
      </c>
      <c r="J104" s="20">
        <v>4.5</v>
      </c>
      <c r="K104" s="2"/>
      <c r="L104" s="1" t="s">
        <v>9</v>
      </c>
    </row>
    <row r="105" spans="1:12" s="5" customFormat="1">
      <c r="A105" s="2">
        <v>267</v>
      </c>
      <c r="B105" s="26" t="s">
        <v>201</v>
      </c>
      <c r="C105" s="9" t="s">
        <v>19</v>
      </c>
      <c r="D105" s="10" t="s">
        <v>239</v>
      </c>
      <c r="E105" s="31" t="s">
        <v>190</v>
      </c>
      <c r="F105" s="45">
        <v>1</v>
      </c>
      <c r="G105" s="13" t="s">
        <v>267</v>
      </c>
      <c r="H105" s="14">
        <v>1</v>
      </c>
      <c r="I105" s="22">
        <v>8760</v>
      </c>
      <c r="J105" s="20">
        <v>13</v>
      </c>
      <c r="K105" s="2"/>
      <c r="L105" s="1" t="s">
        <v>9</v>
      </c>
    </row>
    <row r="106" spans="1:12" s="5" customFormat="1">
      <c r="A106" s="1">
        <v>268</v>
      </c>
      <c r="B106" s="26"/>
      <c r="C106" s="9" t="s">
        <v>19</v>
      </c>
      <c r="D106" s="10" t="s">
        <v>239</v>
      </c>
      <c r="E106" s="31" t="s">
        <v>193</v>
      </c>
      <c r="F106" s="45">
        <v>1</v>
      </c>
      <c r="G106" s="13" t="s">
        <v>269</v>
      </c>
      <c r="H106" s="14">
        <v>1</v>
      </c>
      <c r="I106" s="22">
        <v>8760</v>
      </c>
      <c r="J106" s="20">
        <v>5.3</v>
      </c>
      <c r="K106" s="2"/>
      <c r="L106" s="1" t="s">
        <v>9</v>
      </c>
    </row>
    <row r="107" spans="1:12" s="5" customFormat="1">
      <c r="A107" s="2">
        <v>269</v>
      </c>
      <c r="B107" s="26"/>
      <c r="C107" s="9" t="s">
        <v>19</v>
      </c>
      <c r="D107" s="10" t="s">
        <v>239</v>
      </c>
      <c r="E107" s="31" t="s">
        <v>190</v>
      </c>
      <c r="F107" s="45">
        <v>2</v>
      </c>
      <c r="G107" s="13" t="s">
        <v>270</v>
      </c>
      <c r="H107" s="14">
        <v>1</v>
      </c>
      <c r="I107" s="22">
        <v>8760</v>
      </c>
      <c r="J107" s="20">
        <v>8</v>
      </c>
      <c r="K107" s="2"/>
      <c r="L107" s="1" t="s">
        <v>9</v>
      </c>
    </row>
    <row r="108" spans="1:12" s="5" customFormat="1">
      <c r="A108" s="1">
        <v>270</v>
      </c>
      <c r="B108" s="26" t="s">
        <v>95</v>
      </c>
      <c r="C108" s="9" t="s">
        <v>19</v>
      </c>
      <c r="D108" s="10" t="s">
        <v>386</v>
      </c>
      <c r="E108" s="31" t="s">
        <v>190</v>
      </c>
      <c r="F108" s="45">
        <v>1</v>
      </c>
      <c r="G108" s="13" t="s">
        <v>272</v>
      </c>
      <c r="H108" s="14">
        <v>1</v>
      </c>
      <c r="I108" s="22">
        <v>8760</v>
      </c>
      <c r="J108" s="20">
        <v>5.3</v>
      </c>
      <c r="K108" s="2"/>
      <c r="L108" s="1" t="s">
        <v>9</v>
      </c>
    </row>
    <row r="109" spans="1:12" s="5" customFormat="1">
      <c r="A109" s="2">
        <v>271</v>
      </c>
      <c r="B109" s="26" t="s">
        <v>95</v>
      </c>
      <c r="C109" s="9" t="s">
        <v>19</v>
      </c>
      <c r="D109" s="10" t="s">
        <v>385</v>
      </c>
      <c r="E109" s="31" t="s">
        <v>190</v>
      </c>
      <c r="F109" s="45">
        <v>1</v>
      </c>
      <c r="G109" s="13" t="s">
        <v>272</v>
      </c>
      <c r="H109" s="14">
        <v>2</v>
      </c>
      <c r="I109" s="22">
        <v>8760</v>
      </c>
      <c r="J109" s="20">
        <v>5.3</v>
      </c>
      <c r="K109" s="2"/>
      <c r="L109" s="1" t="s">
        <v>9</v>
      </c>
    </row>
    <row r="110" spans="1:12" s="5" customFormat="1">
      <c r="A110" s="1">
        <v>272</v>
      </c>
      <c r="B110" s="26" t="s">
        <v>95</v>
      </c>
      <c r="C110" s="9" t="s">
        <v>19</v>
      </c>
      <c r="D110" s="10" t="s">
        <v>252</v>
      </c>
      <c r="E110" s="31" t="s">
        <v>193</v>
      </c>
      <c r="F110" s="45">
        <v>1</v>
      </c>
      <c r="G110" s="13" t="s">
        <v>269</v>
      </c>
      <c r="H110" s="14">
        <v>1</v>
      </c>
      <c r="I110" s="22">
        <v>8760</v>
      </c>
      <c r="J110" s="20">
        <v>5.3</v>
      </c>
      <c r="K110" s="2"/>
      <c r="L110" s="1" t="s">
        <v>9</v>
      </c>
    </row>
    <row r="111" spans="1:12">
      <c r="A111" s="1">
        <v>273</v>
      </c>
      <c r="B111" s="26" t="s">
        <v>369</v>
      </c>
      <c r="C111" s="9" t="s">
        <v>19</v>
      </c>
      <c r="D111" s="10" t="s">
        <v>52</v>
      </c>
      <c r="E111" s="31" t="s">
        <v>13</v>
      </c>
      <c r="F111" s="45">
        <v>1</v>
      </c>
      <c r="G111" s="13" t="s">
        <v>418</v>
      </c>
      <c r="H111" s="14">
        <v>2</v>
      </c>
      <c r="I111" s="22">
        <v>6570</v>
      </c>
      <c r="J111" s="22">
        <v>38</v>
      </c>
      <c r="K111" s="9"/>
      <c r="L111" s="1" t="s">
        <v>9</v>
      </c>
    </row>
    <row r="112" spans="1:12">
      <c r="A112" s="1">
        <v>274</v>
      </c>
      <c r="B112" s="26" t="s">
        <v>72</v>
      </c>
      <c r="C112" s="9" t="s">
        <v>19</v>
      </c>
      <c r="D112" s="10" t="s">
        <v>382</v>
      </c>
      <c r="E112" s="31" t="s">
        <v>67</v>
      </c>
      <c r="F112" s="45">
        <v>1</v>
      </c>
      <c r="G112" s="13" t="s">
        <v>161</v>
      </c>
      <c r="H112" s="14">
        <v>10</v>
      </c>
      <c r="I112" s="22">
        <v>0</v>
      </c>
      <c r="J112" s="20">
        <v>40</v>
      </c>
      <c r="K112" s="1"/>
      <c r="L112" s="1" t="s">
        <v>9</v>
      </c>
    </row>
    <row r="113" spans="1:12">
      <c r="A113" s="1">
        <v>275</v>
      </c>
      <c r="B113" s="26" t="s">
        <v>72</v>
      </c>
      <c r="C113" s="9" t="s">
        <v>19</v>
      </c>
      <c r="D113" s="10" t="s">
        <v>213</v>
      </c>
      <c r="E113" s="31" t="s">
        <v>67</v>
      </c>
      <c r="F113" s="45">
        <v>1</v>
      </c>
      <c r="G113" s="13" t="s">
        <v>161</v>
      </c>
      <c r="H113" s="14">
        <v>1</v>
      </c>
      <c r="I113" s="22">
        <v>0</v>
      </c>
      <c r="J113" s="20">
        <v>40</v>
      </c>
      <c r="K113" s="2"/>
      <c r="L113" s="1" t="s">
        <v>9</v>
      </c>
    </row>
    <row r="114" spans="1:12">
      <c r="A114" s="1">
        <v>276</v>
      </c>
      <c r="B114" s="26" t="s">
        <v>72</v>
      </c>
      <c r="C114" s="9" t="s">
        <v>19</v>
      </c>
      <c r="D114" s="10" t="s">
        <v>214</v>
      </c>
      <c r="E114" s="31" t="s">
        <v>67</v>
      </c>
      <c r="F114" s="45">
        <v>1</v>
      </c>
      <c r="G114" s="13" t="s">
        <v>161</v>
      </c>
      <c r="H114" s="14">
        <v>1</v>
      </c>
      <c r="I114" s="22">
        <v>0</v>
      </c>
      <c r="J114" s="20">
        <v>40</v>
      </c>
      <c r="K114" s="2"/>
      <c r="L114" s="1" t="s">
        <v>9</v>
      </c>
    </row>
    <row r="115" spans="1:12">
      <c r="A115" s="1">
        <v>277</v>
      </c>
      <c r="B115" s="26" t="s">
        <v>72</v>
      </c>
      <c r="C115" s="9" t="s">
        <v>19</v>
      </c>
      <c r="D115" s="10" t="s">
        <v>215</v>
      </c>
      <c r="E115" s="31" t="s">
        <v>67</v>
      </c>
      <c r="F115" s="45">
        <v>1</v>
      </c>
      <c r="G115" s="13" t="s">
        <v>161</v>
      </c>
      <c r="H115" s="14">
        <v>1</v>
      </c>
      <c r="I115" s="22">
        <v>0</v>
      </c>
      <c r="J115" s="20">
        <v>40</v>
      </c>
      <c r="K115" s="2"/>
      <c r="L115" s="1" t="s">
        <v>9</v>
      </c>
    </row>
    <row r="116" spans="1:12">
      <c r="A116" s="1">
        <v>278</v>
      </c>
      <c r="B116" s="26" t="s">
        <v>72</v>
      </c>
      <c r="C116" s="9" t="s">
        <v>19</v>
      </c>
      <c r="D116" s="10" t="s">
        <v>216</v>
      </c>
      <c r="E116" s="31" t="s">
        <v>67</v>
      </c>
      <c r="F116" s="45">
        <v>1</v>
      </c>
      <c r="G116" s="13" t="s">
        <v>161</v>
      </c>
      <c r="H116" s="14">
        <v>1</v>
      </c>
      <c r="I116" s="22">
        <v>0</v>
      </c>
      <c r="J116" s="20">
        <v>40</v>
      </c>
      <c r="K116" s="2"/>
      <c r="L116" s="1" t="s">
        <v>9</v>
      </c>
    </row>
    <row r="117" spans="1:12">
      <c r="A117" s="1">
        <v>279</v>
      </c>
      <c r="B117" s="26" t="s">
        <v>72</v>
      </c>
      <c r="C117" s="9" t="s">
        <v>19</v>
      </c>
      <c r="D117" s="10" t="s">
        <v>217</v>
      </c>
      <c r="E117" s="31" t="s">
        <v>67</v>
      </c>
      <c r="F117" s="45">
        <v>1</v>
      </c>
      <c r="G117" s="13" t="s">
        <v>161</v>
      </c>
      <c r="H117" s="14">
        <v>1</v>
      </c>
      <c r="I117" s="22">
        <v>0</v>
      </c>
      <c r="J117" s="20">
        <v>40</v>
      </c>
      <c r="K117" s="2"/>
      <c r="L117" s="1" t="s">
        <v>9</v>
      </c>
    </row>
    <row r="118" spans="1:12">
      <c r="A118" s="1">
        <v>280</v>
      </c>
      <c r="B118" s="26" t="s">
        <v>72</v>
      </c>
      <c r="C118" s="9" t="s">
        <v>19</v>
      </c>
      <c r="D118" s="10" t="s">
        <v>218</v>
      </c>
      <c r="E118" s="31" t="s">
        <v>67</v>
      </c>
      <c r="F118" s="45">
        <v>1</v>
      </c>
      <c r="G118" s="13" t="s">
        <v>161</v>
      </c>
      <c r="H118" s="14">
        <v>1</v>
      </c>
      <c r="I118" s="22">
        <v>0</v>
      </c>
      <c r="J118" s="20">
        <v>40</v>
      </c>
      <c r="K118" s="2"/>
      <c r="L118" s="1" t="s">
        <v>9</v>
      </c>
    </row>
    <row r="119" spans="1:12">
      <c r="A119" s="1">
        <v>281</v>
      </c>
      <c r="B119" s="26" t="s">
        <v>72</v>
      </c>
      <c r="C119" s="9" t="s">
        <v>19</v>
      </c>
      <c r="D119" s="10" t="s">
        <v>219</v>
      </c>
      <c r="E119" s="31" t="s">
        <v>67</v>
      </c>
      <c r="F119" s="45">
        <v>1</v>
      </c>
      <c r="G119" s="13" t="s">
        <v>161</v>
      </c>
      <c r="H119" s="14">
        <v>1</v>
      </c>
      <c r="I119" s="22">
        <v>0</v>
      </c>
      <c r="J119" s="20">
        <v>40</v>
      </c>
      <c r="K119" s="2"/>
      <c r="L119" s="1" t="s">
        <v>9</v>
      </c>
    </row>
    <row r="120" spans="1:12">
      <c r="A120" s="1">
        <v>282</v>
      </c>
      <c r="B120" s="26" t="s">
        <v>72</v>
      </c>
      <c r="C120" s="9" t="s">
        <v>19</v>
      </c>
      <c r="D120" s="10" t="s">
        <v>221</v>
      </c>
      <c r="E120" s="31" t="s">
        <v>67</v>
      </c>
      <c r="F120" s="45">
        <v>1</v>
      </c>
      <c r="G120" s="13" t="s">
        <v>161</v>
      </c>
      <c r="H120" s="14">
        <v>3</v>
      </c>
      <c r="I120" s="22">
        <v>0</v>
      </c>
      <c r="J120" s="20">
        <v>40</v>
      </c>
      <c r="K120" s="2"/>
      <c r="L120" s="1" t="s">
        <v>9</v>
      </c>
    </row>
    <row r="121" spans="1:12">
      <c r="A121" s="1">
        <v>283</v>
      </c>
      <c r="B121" s="26" t="s">
        <v>72</v>
      </c>
      <c r="C121" s="9" t="s">
        <v>19</v>
      </c>
      <c r="D121" s="10" t="s">
        <v>222</v>
      </c>
      <c r="E121" s="31" t="s">
        <v>67</v>
      </c>
      <c r="F121" s="45">
        <v>1</v>
      </c>
      <c r="G121" s="13" t="s">
        <v>161</v>
      </c>
      <c r="H121" s="14">
        <v>3</v>
      </c>
      <c r="I121" s="22">
        <v>0</v>
      </c>
      <c r="J121" s="20">
        <v>40</v>
      </c>
      <c r="K121" s="2"/>
      <c r="L121" s="1" t="s">
        <v>9</v>
      </c>
    </row>
    <row r="122" spans="1:12">
      <c r="A122" s="1">
        <v>284</v>
      </c>
      <c r="B122" s="26" t="s">
        <v>72</v>
      </c>
      <c r="C122" s="9" t="s">
        <v>19</v>
      </c>
      <c r="D122" s="10" t="s">
        <v>223</v>
      </c>
      <c r="E122" s="31" t="s">
        <v>67</v>
      </c>
      <c r="F122" s="45">
        <v>1</v>
      </c>
      <c r="G122" s="13" t="s">
        <v>161</v>
      </c>
      <c r="H122" s="14">
        <v>4</v>
      </c>
      <c r="I122" s="22">
        <v>0</v>
      </c>
      <c r="J122" s="20">
        <v>40</v>
      </c>
      <c r="K122" s="2"/>
      <c r="L122" s="1" t="s">
        <v>9</v>
      </c>
    </row>
    <row r="123" spans="1:12">
      <c r="A123" s="1">
        <v>285</v>
      </c>
      <c r="B123" s="26" t="s">
        <v>72</v>
      </c>
      <c r="C123" s="9" t="s">
        <v>19</v>
      </c>
      <c r="D123" s="10" t="s">
        <v>224</v>
      </c>
      <c r="E123" s="31" t="s">
        <v>67</v>
      </c>
      <c r="F123" s="45">
        <v>1</v>
      </c>
      <c r="G123" s="13" t="s">
        <v>161</v>
      </c>
      <c r="H123" s="14">
        <v>2</v>
      </c>
      <c r="I123" s="22">
        <v>0</v>
      </c>
      <c r="J123" s="20">
        <v>40</v>
      </c>
      <c r="K123" s="2"/>
      <c r="L123" s="1" t="s">
        <v>9</v>
      </c>
    </row>
    <row r="124" spans="1:12" s="5" customFormat="1">
      <c r="A124" s="1">
        <v>286</v>
      </c>
      <c r="B124" s="26" t="s">
        <v>72</v>
      </c>
      <c r="C124" s="9" t="s">
        <v>19</v>
      </c>
      <c r="D124" s="10" t="s">
        <v>225</v>
      </c>
      <c r="E124" s="31" t="s">
        <v>67</v>
      </c>
      <c r="F124" s="45">
        <v>1</v>
      </c>
      <c r="G124" s="13" t="s">
        <v>161</v>
      </c>
      <c r="H124" s="14">
        <v>1</v>
      </c>
      <c r="I124" s="22">
        <v>0</v>
      </c>
      <c r="J124" s="20">
        <v>40</v>
      </c>
      <c r="K124" s="2"/>
      <c r="L124" s="2" t="s">
        <v>9</v>
      </c>
    </row>
    <row r="125" spans="1:12">
      <c r="A125" s="1">
        <v>287</v>
      </c>
      <c r="B125" s="26" t="s">
        <v>72</v>
      </c>
      <c r="C125" s="9" t="s">
        <v>19</v>
      </c>
      <c r="D125" s="10" t="s">
        <v>226</v>
      </c>
      <c r="E125" s="31" t="s">
        <v>67</v>
      </c>
      <c r="F125" s="45">
        <v>1</v>
      </c>
      <c r="G125" s="13" t="s">
        <v>161</v>
      </c>
      <c r="H125" s="14">
        <v>1</v>
      </c>
      <c r="I125" s="22">
        <v>0</v>
      </c>
      <c r="J125" s="20">
        <v>40</v>
      </c>
      <c r="K125" s="1"/>
      <c r="L125" s="1" t="s">
        <v>9</v>
      </c>
    </row>
    <row r="126" spans="1:12">
      <c r="A126" s="1">
        <v>288</v>
      </c>
      <c r="B126" s="26" t="s">
        <v>72</v>
      </c>
      <c r="C126" s="9" t="s">
        <v>19</v>
      </c>
      <c r="D126" s="10" t="s">
        <v>229</v>
      </c>
      <c r="E126" s="31" t="s">
        <v>67</v>
      </c>
      <c r="F126" s="45">
        <v>1</v>
      </c>
      <c r="G126" s="13" t="s">
        <v>161</v>
      </c>
      <c r="H126" s="14">
        <v>2</v>
      </c>
      <c r="I126" s="22">
        <v>0</v>
      </c>
      <c r="J126" s="20">
        <v>40</v>
      </c>
      <c r="K126" s="1"/>
      <c r="L126" s="1" t="s">
        <v>9</v>
      </c>
    </row>
    <row r="127" spans="1:12">
      <c r="A127" s="1">
        <v>289</v>
      </c>
      <c r="B127" s="57"/>
      <c r="C127" s="19" t="s">
        <v>19</v>
      </c>
      <c r="D127" s="58" t="s">
        <v>227</v>
      </c>
      <c r="E127" s="59" t="s">
        <v>274</v>
      </c>
      <c r="F127" s="45">
        <v>1</v>
      </c>
      <c r="G127" s="60" t="s">
        <v>260</v>
      </c>
      <c r="H127" s="14">
        <v>1</v>
      </c>
      <c r="I127" s="22">
        <v>0</v>
      </c>
      <c r="J127" s="22">
        <v>13</v>
      </c>
      <c r="K127" s="2"/>
      <c r="L127" s="2" t="s">
        <v>9</v>
      </c>
    </row>
    <row r="128" spans="1:12" s="5" customFormat="1">
      <c r="A128" s="1">
        <v>290</v>
      </c>
      <c r="B128" s="26"/>
      <c r="C128" s="9" t="s">
        <v>19</v>
      </c>
      <c r="D128" s="10" t="s">
        <v>229</v>
      </c>
      <c r="E128" s="31" t="s">
        <v>274</v>
      </c>
      <c r="F128" s="45">
        <v>1</v>
      </c>
      <c r="G128" s="13" t="s">
        <v>260</v>
      </c>
      <c r="H128" s="14">
        <v>2</v>
      </c>
      <c r="I128" s="22">
        <v>0</v>
      </c>
      <c r="J128" s="20">
        <v>13</v>
      </c>
      <c r="K128" s="2"/>
      <c r="L128" s="1" t="s">
        <v>9</v>
      </c>
    </row>
    <row r="129" spans="1:12" s="5" customFormat="1">
      <c r="A129" s="1">
        <v>291</v>
      </c>
      <c r="B129" s="26" t="s">
        <v>72</v>
      </c>
      <c r="C129" s="9" t="s">
        <v>19</v>
      </c>
      <c r="D129" s="10" t="s">
        <v>134</v>
      </c>
      <c r="E129" s="31" t="s">
        <v>67</v>
      </c>
      <c r="F129" s="45">
        <v>1</v>
      </c>
      <c r="G129" s="13" t="s">
        <v>161</v>
      </c>
      <c r="H129" s="14">
        <v>1</v>
      </c>
      <c r="I129" s="22">
        <v>0</v>
      </c>
      <c r="J129" s="20">
        <v>40</v>
      </c>
      <c r="K129" s="2"/>
      <c r="L129" s="1" t="s">
        <v>9</v>
      </c>
    </row>
    <row r="130" spans="1:12" s="5" customFormat="1">
      <c r="A130" s="1">
        <v>292</v>
      </c>
      <c r="B130" s="26" t="s">
        <v>72</v>
      </c>
      <c r="C130" s="9" t="s">
        <v>19</v>
      </c>
      <c r="D130" s="10" t="s">
        <v>107</v>
      </c>
      <c r="E130" s="31" t="s">
        <v>67</v>
      </c>
      <c r="F130" s="45">
        <v>1</v>
      </c>
      <c r="G130" s="13" t="s">
        <v>161</v>
      </c>
      <c r="H130" s="14">
        <v>1</v>
      </c>
      <c r="I130" s="22">
        <v>0</v>
      </c>
      <c r="J130" s="20">
        <v>40</v>
      </c>
      <c r="K130" s="2"/>
      <c r="L130" s="1" t="s">
        <v>9</v>
      </c>
    </row>
    <row r="131" spans="1:12" s="5" customFormat="1">
      <c r="A131" s="1">
        <v>293</v>
      </c>
      <c r="B131" s="26" t="s">
        <v>72</v>
      </c>
      <c r="C131" s="9" t="s">
        <v>19</v>
      </c>
      <c r="D131" s="10" t="s">
        <v>133</v>
      </c>
      <c r="E131" s="31" t="s">
        <v>67</v>
      </c>
      <c r="F131" s="45">
        <v>1</v>
      </c>
      <c r="G131" s="13" t="s">
        <v>161</v>
      </c>
      <c r="H131" s="14">
        <v>1</v>
      </c>
      <c r="I131" s="22">
        <v>0</v>
      </c>
      <c r="J131" s="20">
        <v>40</v>
      </c>
      <c r="K131" s="2"/>
      <c r="L131" s="1" t="s">
        <v>9</v>
      </c>
    </row>
    <row r="132" spans="1:12" s="5" customFormat="1">
      <c r="A132" s="1">
        <v>294</v>
      </c>
      <c r="B132" s="26" t="s">
        <v>72</v>
      </c>
      <c r="C132" s="9" t="s">
        <v>19</v>
      </c>
      <c r="D132" s="10" t="s">
        <v>231</v>
      </c>
      <c r="E132" s="31" t="s">
        <v>67</v>
      </c>
      <c r="F132" s="45">
        <v>1</v>
      </c>
      <c r="G132" s="13" t="s">
        <v>161</v>
      </c>
      <c r="H132" s="14">
        <v>1</v>
      </c>
      <c r="I132" s="22">
        <v>0</v>
      </c>
      <c r="J132" s="20">
        <v>40</v>
      </c>
      <c r="K132" s="2"/>
      <c r="L132" s="2" t="s">
        <v>9</v>
      </c>
    </row>
    <row r="133" spans="1:12" s="5" customFormat="1">
      <c r="A133" s="1">
        <v>295</v>
      </c>
      <c r="B133" s="26" t="s">
        <v>72</v>
      </c>
      <c r="C133" s="9" t="s">
        <v>19</v>
      </c>
      <c r="D133" s="10" t="s">
        <v>157</v>
      </c>
      <c r="E133" s="31" t="s">
        <v>67</v>
      </c>
      <c r="F133" s="45">
        <v>1</v>
      </c>
      <c r="G133" s="13" t="s">
        <v>161</v>
      </c>
      <c r="H133" s="14">
        <v>3</v>
      </c>
      <c r="I133" s="22">
        <v>0</v>
      </c>
      <c r="J133" s="20">
        <v>40</v>
      </c>
      <c r="K133" s="2"/>
      <c r="L133" s="1" t="s">
        <v>9</v>
      </c>
    </row>
    <row r="134" spans="1:12" s="5" customFormat="1">
      <c r="A134" s="1">
        <v>296</v>
      </c>
      <c r="B134" s="57" t="s">
        <v>207</v>
      </c>
      <c r="C134" s="19" t="s">
        <v>19</v>
      </c>
      <c r="D134" s="58" t="s">
        <v>233</v>
      </c>
      <c r="E134" s="59" t="s">
        <v>67</v>
      </c>
      <c r="F134" s="45">
        <v>1</v>
      </c>
      <c r="G134" s="60" t="s">
        <v>161</v>
      </c>
      <c r="H134" s="14">
        <v>4</v>
      </c>
      <c r="I134" s="22">
        <v>0</v>
      </c>
      <c r="J134" s="22">
        <v>40</v>
      </c>
      <c r="K134" s="2"/>
      <c r="L134" s="2" t="s">
        <v>9</v>
      </c>
    </row>
    <row r="135" spans="1:12" s="5" customFormat="1">
      <c r="A135" s="1">
        <v>297</v>
      </c>
      <c r="B135" s="26" t="s">
        <v>72</v>
      </c>
      <c r="C135" s="9" t="s">
        <v>19</v>
      </c>
      <c r="D135" s="10" t="s">
        <v>234</v>
      </c>
      <c r="E135" s="31" t="s">
        <v>67</v>
      </c>
      <c r="F135" s="45">
        <v>1</v>
      </c>
      <c r="G135" s="13" t="s">
        <v>161</v>
      </c>
      <c r="H135" s="14">
        <v>2</v>
      </c>
      <c r="I135" s="22">
        <v>0</v>
      </c>
      <c r="J135" s="20">
        <v>40</v>
      </c>
      <c r="K135" s="2"/>
      <c r="L135" s="2" t="s">
        <v>9</v>
      </c>
    </row>
    <row r="136" spans="1:12" s="5" customFormat="1">
      <c r="A136" s="1">
        <v>298</v>
      </c>
      <c r="B136" s="26" t="s">
        <v>72</v>
      </c>
      <c r="C136" s="9" t="s">
        <v>19</v>
      </c>
      <c r="D136" s="10" t="s">
        <v>235</v>
      </c>
      <c r="E136" s="31" t="s">
        <v>67</v>
      </c>
      <c r="F136" s="45">
        <v>1</v>
      </c>
      <c r="G136" s="13" t="s">
        <v>161</v>
      </c>
      <c r="H136" s="14">
        <v>7</v>
      </c>
      <c r="I136" s="22">
        <v>0</v>
      </c>
      <c r="J136" s="20">
        <v>40</v>
      </c>
      <c r="K136" s="2"/>
      <c r="L136" s="1" t="s">
        <v>9</v>
      </c>
    </row>
    <row r="137" spans="1:12" s="5" customFormat="1">
      <c r="A137" s="1">
        <v>299</v>
      </c>
      <c r="B137" s="26" t="s">
        <v>72</v>
      </c>
      <c r="C137" s="9" t="s">
        <v>19</v>
      </c>
      <c r="D137" s="10" t="s">
        <v>375</v>
      </c>
      <c r="E137" s="31" t="s">
        <v>67</v>
      </c>
      <c r="F137" s="45">
        <v>1</v>
      </c>
      <c r="G137" s="13" t="s">
        <v>161</v>
      </c>
      <c r="H137" s="14">
        <v>2</v>
      </c>
      <c r="I137" s="22">
        <v>0</v>
      </c>
      <c r="J137" s="20">
        <v>40</v>
      </c>
      <c r="K137" s="2"/>
      <c r="L137" s="1" t="s">
        <v>9</v>
      </c>
    </row>
    <row r="138" spans="1:12" s="5" customFormat="1">
      <c r="A138" s="1">
        <v>300</v>
      </c>
      <c r="B138" s="26" t="s">
        <v>72</v>
      </c>
      <c r="C138" s="9" t="s">
        <v>19</v>
      </c>
      <c r="D138" s="10" t="s">
        <v>238</v>
      </c>
      <c r="E138" s="31" t="s">
        <v>67</v>
      </c>
      <c r="F138" s="45">
        <v>1</v>
      </c>
      <c r="G138" s="13" t="s">
        <v>161</v>
      </c>
      <c r="H138" s="14">
        <v>1</v>
      </c>
      <c r="I138" s="22">
        <v>0</v>
      </c>
      <c r="J138" s="20">
        <v>40</v>
      </c>
      <c r="K138" s="2"/>
      <c r="L138" s="1" t="s">
        <v>9</v>
      </c>
    </row>
    <row r="139" spans="1:12" s="5" customFormat="1">
      <c r="A139" s="1">
        <v>301</v>
      </c>
      <c r="B139" s="26" t="s">
        <v>72</v>
      </c>
      <c r="C139" s="9" t="s">
        <v>19</v>
      </c>
      <c r="D139" s="10" t="s">
        <v>239</v>
      </c>
      <c r="E139" s="31" t="s">
        <v>67</v>
      </c>
      <c r="F139" s="45">
        <v>1</v>
      </c>
      <c r="G139" s="13" t="s">
        <v>161</v>
      </c>
      <c r="H139" s="14">
        <v>7</v>
      </c>
      <c r="I139" s="22">
        <v>0</v>
      </c>
      <c r="J139" s="22">
        <v>40</v>
      </c>
      <c r="K139" s="2"/>
      <c r="L139" s="1" t="s">
        <v>9</v>
      </c>
    </row>
    <row r="140" spans="1:12" s="5" customFormat="1">
      <c r="A140" s="1">
        <v>302</v>
      </c>
      <c r="B140" s="26" t="s">
        <v>72</v>
      </c>
      <c r="C140" s="9" t="s">
        <v>19</v>
      </c>
      <c r="D140" s="10" t="s">
        <v>240</v>
      </c>
      <c r="E140" s="31" t="s">
        <v>67</v>
      </c>
      <c r="F140" s="45">
        <v>1</v>
      </c>
      <c r="G140" s="13" t="s">
        <v>161</v>
      </c>
      <c r="H140" s="14">
        <v>3</v>
      </c>
      <c r="I140" s="22">
        <v>0</v>
      </c>
      <c r="J140" s="20">
        <v>40</v>
      </c>
      <c r="K140" s="2"/>
      <c r="L140" s="1" t="s">
        <v>9</v>
      </c>
    </row>
    <row r="141" spans="1:12" s="5" customFormat="1">
      <c r="A141" s="1">
        <v>303</v>
      </c>
      <c r="B141" s="26" t="s">
        <v>72</v>
      </c>
      <c r="C141" s="9" t="s">
        <v>19</v>
      </c>
      <c r="D141" s="10" t="s">
        <v>241</v>
      </c>
      <c r="E141" s="31" t="s">
        <v>67</v>
      </c>
      <c r="F141" s="45">
        <v>1</v>
      </c>
      <c r="G141" s="13" t="s">
        <v>161</v>
      </c>
      <c r="H141" s="14">
        <v>2</v>
      </c>
      <c r="I141" s="22">
        <v>0</v>
      </c>
      <c r="J141" s="20">
        <v>40</v>
      </c>
      <c r="K141" s="2"/>
      <c r="L141" s="1" t="s">
        <v>9</v>
      </c>
    </row>
    <row r="142" spans="1:12" s="5" customFormat="1">
      <c r="A142" s="1">
        <v>304</v>
      </c>
      <c r="B142" s="26" t="s">
        <v>72</v>
      </c>
      <c r="C142" s="9" t="s">
        <v>19</v>
      </c>
      <c r="D142" s="10" t="s">
        <v>242</v>
      </c>
      <c r="E142" s="31" t="s">
        <v>67</v>
      </c>
      <c r="F142" s="45">
        <v>1</v>
      </c>
      <c r="G142" s="13" t="s">
        <v>161</v>
      </c>
      <c r="H142" s="14">
        <v>1</v>
      </c>
      <c r="I142" s="22">
        <v>0</v>
      </c>
      <c r="J142" s="20">
        <v>40</v>
      </c>
      <c r="K142" s="2"/>
      <c r="L142" s="1" t="s">
        <v>9</v>
      </c>
    </row>
    <row r="143" spans="1:12" s="5" customFormat="1">
      <c r="A143" s="1">
        <v>305</v>
      </c>
      <c r="B143" s="26" t="s">
        <v>72</v>
      </c>
      <c r="C143" s="9" t="s">
        <v>19</v>
      </c>
      <c r="D143" s="10" t="s">
        <v>243</v>
      </c>
      <c r="E143" s="31" t="s">
        <v>67</v>
      </c>
      <c r="F143" s="45">
        <v>1</v>
      </c>
      <c r="G143" s="13" t="s">
        <v>161</v>
      </c>
      <c r="H143" s="14">
        <v>2</v>
      </c>
      <c r="I143" s="22">
        <v>0</v>
      </c>
      <c r="J143" s="20">
        <v>40</v>
      </c>
      <c r="K143" s="2"/>
      <c r="L143" s="1" t="s">
        <v>9</v>
      </c>
    </row>
    <row r="144" spans="1:12" s="5" customFormat="1">
      <c r="A144" s="1">
        <v>306</v>
      </c>
      <c r="B144" s="26" t="s">
        <v>72</v>
      </c>
      <c r="C144" s="9" t="s">
        <v>19</v>
      </c>
      <c r="D144" s="10" t="s">
        <v>244</v>
      </c>
      <c r="E144" s="31" t="s">
        <v>67</v>
      </c>
      <c r="F144" s="45">
        <v>1</v>
      </c>
      <c r="G144" s="13" t="s">
        <v>161</v>
      </c>
      <c r="H144" s="14">
        <v>1</v>
      </c>
      <c r="I144" s="22">
        <v>0</v>
      </c>
      <c r="J144" s="20">
        <v>40</v>
      </c>
      <c r="K144" s="2"/>
      <c r="L144" s="1" t="s">
        <v>9</v>
      </c>
    </row>
    <row r="145" spans="1:12" s="5" customFormat="1">
      <c r="A145" s="1">
        <v>307</v>
      </c>
      <c r="B145" s="26" t="s">
        <v>72</v>
      </c>
      <c r="C145" s="9" t="s">
        <v>19</v>
      </c>
      <c r="D145" s="10" t="s">
        <v>245</v>
      </c>
      <c r="E145" s="31" t="s">
        <v>67</v>
      </c>
      <c r="F145" s="45">
        <v>1</v>
      </c>
      <c r="G145" s="13" t="s">
        <v>161</v>
      </c>
      <c r="H145" s="14">
        <v>1</v>
      </c>
      <c r="I145" s="22">
        <v>0</v>
      </c>
      <c r="J145" s="20">
        <v>40</v>
      </c>
      <c r="K145" s="2"/>
      <c r="L145" s="1" t="s">
        <v>9</v>
      </c>
    </row>
    <row r="146" spans="1:12" s="5" customFormat="1">
      <c r="A146" s="1">
        <v>308</v>
      </c>
      <c r="B146" s="26" t="s">
        <v>72</v>
      </c>
      <c r="C146" s="9" t="s">
        <v>19</v>
      </c>
      <c r="D146" s="10" t="s">
        <v>246</v>
      </c>
      <c r="E146" s="31" t="s">
        <v>67</v>
      </c>
      <c r="F146" s="45">
        <v>1</v>
      </c>
      <c r="G146" s="13" t="s">
        <v>161</v>
      </c>
      <c r="H146" s="14">
        <v>3</v>
      </c>
      <c r="I146" s="22">
        <v>0</v>
      </c>
      <c r="J146" s="20">
        <v>40</v>
      </c>
      <c r="K146" s="2"/>
      <c r="L146" s="1" t="s">
        <v>9</v>
      </c>
    </row>
    <row r="147" spans="1:12" s="5" customFormat="1">
      <c r="A147" s="1">
        <v>309</v>
      </c>
      <c r="B147" s="26" t="s">
        <v>72</v>
      </c>
      <c r="C147" s="9" t="s">
        <v>19</v>
      </c>
      <c r="D147" s="10" t="s">
        <v>247</v>
      </c>
      <c r="E147" s="31" t="s">
        <v>67</v>
      </c>
      <c r="F147" s="45">
        <v>1</v>
      </c>
      <c r="G147" s="13" t="s">
        <v>161</v>
      </c>
      <c r="H147" s="14">
        <v>4</v>
      </c>
      <c r="I147" s="22">
        <v>0</v>
      </c>
      <c r="J147" s="20">
        <v>40</v>
      </c>
      <c r="K147" s="2"/>
      <c r="L147" s="2" t="s">
        <v>9</v>
      </c>
    </row>
    <row r="148" spans="1:12" s="5" customFormat="1">
      <c r="A148" s="1">
        <v>310</v>
      </c>
      <c r="B148" s="26" t="s">
        <v>72</v>
      </c>
      <c r="C148" s="9" t="s">
        <v>19</v>
      </c>
      <c r="D148" s="10" t="s">
        <v>248</v>
      </c>
      <c r="E148" s="31" t="s">
        <v>67</v>
      </c>
      <c r="F148" s="45">
        <v>1</v>
      </c>
      <c r="G148" s="13" t="s">
        <v>161</v>
      </c>
      <c r="H148" s="14">
        <v>1</v>
      </c>
      <c r="I148" s="22">
        <v>0</v>
      </c>
      <c r="J148" s="20">
        <v>40</v>
      </c>
      <c r="K148" s="2"/>
      <c r="L148" s="1" t="s">
        <v>9</v>
      </c>
    </row>
    <row r="149" spans="1:12" s="5" customFormat="1">
      <c r="A149" s="1">
        <v>311</v>
      </c>
      <c r="B149" s="26" t="s">
        <v>72</v>
      </c>
      <c r="C149" s="9" t="s">
        <v>19</v>
      </c>
      <c r="D149" s="10" t="s">
        <v>386</v>
      </c>
      <c r="E149" s="31" t="s">
        <v>67</v>
      </c>
      <c r="F149" s="45">
        <v>1</v>
      </c>
      <c r="G149" s="13" t="s">
        <v>161</v>
      </c>
      <c r="H149" s="14">
        <v>3</v>
      </c>
      <c r="I149" s="22">
        <v>0</v>
      </c>
      <c r="J149" s="20">
        <v>40</v>
      </c>
      <c r="K149" s="2"/>
      <c r="L149" s="2" t="s">
        <v>9</v>
      </c>
    </row>
    <row r="150" spans="1:12" s="5" customFormat="1">
      <c r="A150" s="1">
        <v>312</v>
      </c>
      <c r="B150" s="26" t="s">
        <v>72</v>
      </c>
      <c r="C150" s="9" t="s">
        <v>19</v>
      </c>
      <c r="D150" s="10" t="s">
        <v>250</v>
      </c>
      <c r="E150" s="31" t="s">
        <v>67</v>
      </c>
      <c r="F150" s="45">
        <v>1</v>
      </c>
      <c r="G150" s="13" t="s">
        <v>161</v>
      </c>
      <c r="H150" s="14">
        <v>1</v>
      </c>
      <c r="I150" s="22">
        <v>0</v>
      </c>
      <c r="J150" s="20">
        <v>40</v>
      </c>
      <c r="K150" s="2"/>
      <c r="L150" s="1" t="s">
        <v>9</v>
      </c>
    </row>
    <row r="151" spans="1:12" s="5" customFormat="1">
      <c r="A151" s="1">
        <v>313</v>
      </c>
      <c r="B151" s="26" t="s">
        <v>72</v>
      </c>
      <c r="C151" s="9" t="s">
        <v>19</v>
      </c>
      <c r="D151" s="10" t="s">
        <v>251</v>
      </c>
      <c r="E151" s="31" t="s">
        <v>67</v>
      </c>
      <c r="F151" s="45">
        <v>1</v>
      </c>
      <c r="G151" s="13" t="s">
        <v>161</v>
      </c>
      <c r="H151" s="14">
        <v>1</v>
      </c>
      <c r="I151" s="22">
        <v>0</v>
      </c>
      <c r="J151" s="20">
        <v>40</v>
      </c>
      <c r="K151" s="2"/>
      <c r="L151" s="1" t="s">
        <v>9</v>
      </c>
    </row>
    <row r="152" spans="1:12" s="5" customFormat="1">
      <c r="A152" s="1">
        <v>314</v>
      </c>
      <c r="B152" s="26" t="s">
        <v>72</v>
      </c>
      <c r="C152" s="9" t="s">
        <v>19</v>
      </c>
      <c r="D152" s="10" t="s">
        <v>385</v>
      </c>
      <c r="E152" s="31" t="s">
        <v>67</v>
      </c>
      <c r="F152" s="45">
        <v>1</v>
      </c>
      <c r="G152" s="13" t="s">
        <v>161</v>
      </c>
      <c r="H152" s="14">
        <v>2</v>
      </c>
      <c r="I152" s="22">
        <v>0</v>
      </c>
      <c r="J152" s="20">
        <v>40</v>
      </c>
      <c r="K152" s="2"/>
      <c r="L152" s="1" t="s">
        <v>9</v>
      </c>
    </row>
    <row r="153" spans="1:12" s="5" customFormat="1">
      <c r="A153" s="1">
        <v>315</v>
      </c>
      <c r="B153" s="26" t="s">
        <v>72</v>
      </c>
      <c r="C153" s="9" t="s">
        <v>19</v>
      </c>
      <c r="D153" s="10" t="s">
        <v>252</v>
      </c>
      <c r="E153" s="31" t="s">
        <v>67</v>
      </c>
      <c r="F153" s="45">
        <v>1</v>
      </c>
      <c r="G153" s="13" t="s">
        <v>161</v>
      </c>
      <c r="H153" s="14">
        <v>4</v>
      </c>
      <c r="I153" s="22">
        <v>0</v>
      </c>
      <c r="J153" s="20">
        <v>40</v>
      </c>
      <c r="K153" s="2"/>
      <c r="L153" s="1" t="s">
        <v>9</v>
      </c>
    </row>
    <row r="154" spans="1:12">
      <c r="A154" s="1">
        <v>316</v>
      </c>
      <c r="B154" s="26" t="s">
        <v>369</v>
      </c>
      <c r="C154" s="9" t="s">
        <v>19</v>
      </c>
      <c r="D154" s="10" t="s">
        <v>141</v>
      </c>
      <c r="E154" s="31" t="s">
        <v>13</v>
      </c>
      <c r="F154" s="45">
        <v>1</v>
      </c>
      <c r="G154" s="13" t="s">
        <v>418</v>
      </c>
      <c r="H154" s="14">
        <v>2</v>
      </c>
      <c r="I154" s="22">
        <v>6570</v>
      </c>
      <c r="J154" s="22">
        <v>38</v>
      </c>
      <c r="K154" s="9"/>
      <c r="L154" s="1" t="s">
        <v>9</v>
      </c>
    </row>
    <row r="155" spans="1:12">
      <c r="H155" s="53">
        <f>SUM(H111:H154)</f>
        <v>99</v>
      </c>
      <c r="K155" s="8"/>
    </row>
  </sheetData>
  <phoneticPr fontId="3"/>
  <dataValidations count="1">
    <dataValidation allowBlank="1" showInputMessage="1" showErrorMessage="1" sqref="G95:G110 D3:D94 D111:D154 D95:D110 G3:G94 G111:G154" xr:uid="{65E0C4BE-3E89-45EA-9547-3508E0773280}"/>
  </dataValidations>
  <pageMargins left="0.70866141732283472" right="0.70866141732283472" top="0.74803149606299213" bottom="0.74803149606299213" header="0.31496062992125984" footer="0.31496062992125984"/>
  <pageSetup paperSize="8" scale="71" fitToHeight="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D1832-5DDF-45A3-BA6E-6DCB47F992E3}">
  <sheetPr>
    <pageSetUpPr fitToPage="1"/>
  </sheetPr>
  <dimension ref="A1:M126"/>
  <sheetViews>
    <sheetView topLeftCell="A109" workbookViewId="0">
      <selection activeCell="F26" sqref="F26"/>
    </sheetView>
  </sheetViews>
  <sheetFormatPr defaultRowHeight="17.649999999999999"/>
  <cols>
    <col min="1" max="1" width="4.4375" customWidth="1"/>
    <col min="2" max="2" width="8.25" style="8" bestFit="1" customWidth="1"/>
    <col min="3" max="3" width="4.5" style="8" customWidth="1"/>
    <col min="4" max="4" width="23" style="8" bestFit="1" customWidth="1"/>
    <col min="5" max="5" width="21.375" style="8" bestFit="1" customWidth="1"/>
    <col min="6" max="6" width="4.8125" style="8" bestFit="1" customWidth="1"/>
    <col min="7" max="7" width="23.9375" style="8" customWidth="1"/>
    <col min="8" max="8" width="5.1875" style="8" bestFit="1" customWidth="1"/>
    <col min="9" max="9" width="12.9375" style="21" bestFit="1" customWidth="1"/>
    <col min="10" max="10" width="15.4375" style="21" bestFit="1" customWidth="1"/>
    <col min="11" max="11" width="22.4375" style="8" customWidth="1"/>
    <col min="12" max="12" width="11.8125" bestFit="1" customWidth="1"/>
  </cols>
  <sheetData>
    <row r="1" spans="1:13" ht="22.9">
      <c r="A1" s="3" t="s">
        <v>69</v>
      </c>
    </row>
    <row r="2" spans="1:13">
      <c r="A2" s="1" t="s">
        <v>0</v>
      </c>
      <c r="B2" s="9" t="s">
        <v>12</v>
      </c>
      <c r="C2" s="9" t="s">
        <v>1</v>
      </c>
      <c r="D2" s="9" t="s">
        <v>11</v>
      </c>
      <c r="E2" s="9" t="s">
        <v>2</v>
      </c>
      <c r="F2" s="9" t="s">
        <v>3</v>
      </c>
      <c r="G2" s="9" t="s">
        <v>6</v>
      </c>
      <c r="H2" s="9" t="s">
        <v>4</v>
      </c>
      <c r="I2" s="19" t="s">
        <v>8</v>
      </c>
      <c r="J2" s="19" t="s">
        <v>5</v>
      </c>
      <c r="K2" s="9" t="s">
        <v>10</v>
      </c>
      <c r="L2" s="1" t="s">
        <v>7</v>
      </c>
    </row>
    <row r="3" spans="1:13">
      <c r="A3" s="1">
        <v>317</v>
      </c>
      <c r="B3" s="26" t="s">
        <v>84</v>
      </c>
      <c r="C3" s="9" t="s">
        <v>18</v>
      </c>
      <c r="D3" s="10" t="s">
        <v>280</v>
      </c>
      <c r="E3" s="31" t="s">
        <v>13</v>
      </c>
      <c r="F3" s="45">
        <v>2</v>
      </c>
      <c r="G3" s="13" t="s">
        <v>160</v>
      </c>
      <c r="H3" s="14">
        <v>23</v>
      </c>
      <c r="I3" s="22">
        <v>2916</v>
      </c>
      <c r="J3" s="22">
        <v>91</v>
      </c>
      <c r="K3" s="9"/>
      <c r="L3" s="1" t="s">
        <v>9</v>
      </c>
    </row>
    <row r="4" spans="1:13">
      <c r="A4" s="1">
        <v>318</v>
      </c>
      <c r="B4" s="26" t="s">
        <v>73</v>
      </c>
      <c r="C4" s="9" t="s">
        <v>18</v>
      </c>
      <c r="D4" s="10" t="s">
        <v>280</v>
      </c>
      <c r="E4" s="31" t="s">
        <v>187</v>
      </c>
      <c r="F4" s="45">
        <v>1</v>
      </c>
      <c r="G4" s="13" t="s">
        <v>430</v>
      </c>
      <c r="H4" s="14">
        <v>7</v>
      </c>
      <c r="I4" s="22">
        <v>2916</v>
      </c>
      <c r="J4" s="22">
        <v>32</v>
      </c>
      <c r="K4" s="9"/>
      <c r="L4" s="1" t="s">
        <v>9</v>
      </c>
    </row>
    <row r="5" spans="1:13">
      <c r="A5" s="1">
        <v>319</v>
      </c>
      <c r="B5" s="26" t="s">
        <v>84</v>
      </c>
      <c r="C5" s="9" t="s">
        <v>18</v>
      </c>
      <c r="D5" s="10" t="s">
        <v>361</v>
      </c>
      <c r="E5" s="31" t="s">
        <v>13</v>
      </c>
      <c r="F5" s="45">
        <v>2</v>
      </c>
      <c r="G5" s="13" t="s">
        <v>160</v>
      </c>
      <c r="H5" s="14">
        <v>10</v>
      </c>
      <c r="I5" s="22">
        <v>2916</v>
      </c>
      <c r="J5" s="22">
        <v>91</v>
      </c>
      <c r="K5" s="9"/>
      <c r="L5" s="1" t="s">
        <v>9</v>
      </c>
    </row>
    <row r="6" spans="1:13">
      <c r="A6" s="1">
        <v>320</v>
      </c>
      <c r="B6" s="26" t="s">
        <v>73</v>
      </c>
      <c r="C6" s="9" t="s">
        <v>18</v>
      </c>
      <c r="D6" s="10" t="s">
        <v>361</v>
      </c>
      <c r="E6" s="31" t="s">
        <v>187</v>
      </c>
      <c r="F6" s="45">
        <v>1</v>
      </c>
      <c r="G6" s="13" t="s">
        <v>430</v>
      </c>
      <c r="H6" s="14">
        <v>3</v>
      </c>
      <c r="I6" s="22">
        <v>2916</v>
      </c>
      <c r="J6" s="22">
        <v>32</v>
      </c>
      <c r="K6" s="9"/>
      <c r="L6" s="1" t="s">
        <v>9</v>
      </c>
    </row>
    <row r="7" spans="1:13">
      <c r="A7" s="1">
        <v>321</v>
      </c>
      <c r="B7" s="26" t="s">
        <v>84</v>
      </c>
      <c r="C7" s="9" t="s">
        <v>18</v>
      </c>
      <c r="D7" s="10" t="s">
        <v>362</v>
      </c>
      <c r="E7" s="31" t="s">
        <v>13</v>
      </c>
      <c r="F7" s="45">
        <v>2</v>
      </c>
      <c r="G7" s="13" t="s">
        <v>160</v>
      </c>
      <c r="H7" s="14">
        <v>15</v>
      </c>
      <c r="I7" s="22">
        <v>2916</v>
      </c>
      <c r="J7" s="22">
        <v>91</v>
      </c>
      <c r="K7" s="19"/>
      <c r="L7" s="1" t="s">
        <v>9</v>
      </c>
    </row>
    <row r="8" spans="1:13">
      <c r="A8" s="1">
        <v>322</v>
      </c>
      <c r="B8" s="26" t="s">
        <v>73</v>
      </c>
      <c r="C8" s="9" t="s">
        <v>18</v>
      </c>
      <c r="D8" s="10" t="s">
        <v>362</v>
      </c>
      <c r="E8" s="31" t="s">
        <v>187</v>
      </c>
      <c r="F8" s="45">
        <v>1</v>
      </c>
      <c r="G8" s="13" t="s">
        <v>430</v>
      </c>
      <c r="H8" s="14">
        <v>3</v>
      </c>
      <c r="I8" s="22">
        <v>2916</v>
      </c>
      <c r="J8" s="22">
        <v>32</v>
      </c>
      <c r="K8" s="19"/>
      <c r="L8" s="1" t="s">
        <v>9</v>
      </c>
    </row>
    <row r="9" spans="1:13">
      <c r="A9" s="1">
        <v>323</v>
      </c>
      <c r="B9" s="26" t="s">
        <v>202</v>
      </c>
      <c r="C9" s="9" t="s">
        <v>18</v>
      </c>
      <c r="D9" s="10" t="s">
        <v>222</v>
      </c>
      <c r="E9" s="31" t="s">
        <v>427</v>
      </c>
      <c r="F9" s="45">
        <v>2</v>
      </c>
      <c r="G9" s="13" t="s">
        <v>259</v>
      </c>
      <c r="H9" s="14">
        <v>30</v>
      </c>
      <c r="I9" s="22">
        <v>6570</v>
      </c>
      <c r="J9" s="22">
        <v>64</v>
      </c>
      <c r="K9" s="19"/>
      <c r="L9" s="1" t="s">
        <v>9</v>
      </c>
    </row>
    <row r="10" spans="1:13">
      <c r="A10" s="1">
        <v>324</v>
      </c>
      <c r="B10" s="26" t="s">
        <v>84</v>
      </c>
      <c r="C10" s="9" t="s">
        <v>18</v>
      </c>
      <c r="D10" s="10" t="s">
        <v>363</v>
      </c>
      <c r="E10" s="31" t="s">
        <v>13</v>
      </c>
      <c r="F10" s="45">
        <v>2</v>
      </c>
      <c r="G10" s="13" t="s">
        <v>160</v>
      </c>
      <c r="H10" s="14">
        <v>6</v>
      </c>
      <c r="I10" s="22">
        <v>1458</v>
      </c>
      <c r="J10" s="22">
        <v>91</v>
      </c>
      <c r="K10" s="19"/>
      <c r="L10" s="1" t="s">
        <v>9</v>
      </c>
    </row>
    <row r="11" spans="1:13">
      <c r="A11" s="1">
        <v>325</v>
      </c>
      <c r="B11" s="26" t="s">
        <v>84</v>
      </c>
      <c r="C11" s="9" t="s">
        <v>18</v>
      </c>
      <c r="D11" s="10" t="s">
        <v>364</v>
      </c>
      <c r="E11" s="31" t="s">
        <v>13</v>
      </c>
      <c r="F11" s="45">
        <v>2</v>
      </c>
      <c r="G11" s="13" t="s">
        <v>160</v>
      </c>
      <c r="H11" s="14">
        <v>6</v>
      </c>
      <c r="I11" s="22">
        <v>1458</v>
      </c>
      <c r="J11" s="22">
        <v>91</v>
      </c>
      <c r="K11" s="19"/>
      <c r="L11" s="1" t="s">
        <v>9</v>
      </c>
      <c r="M11" s="5"/>
    </row>
    <row r="12" spans="1:13">
      <c r="A12" s="1">
        <v>326</v>
      </c>
      <c r="B12" s="26" t="s">
        <v>84</v>
      </c>
      <c r="C12" s="9" t="s">
        <v>18</v>
      </c>
      <c r="D12" s="10" t="s">
        <v>283</v>
      </c>
      <c r="E12" s="31" t="s">
        <v>13</v>
      </c>
      <c r="F12" s="45">
        <v>2</v>
      </c>
      <c r="G12" s="13" t="s">
        <v>160</v>
      </c>
      <c r="H12" s="14">
        <v>12</v>
      </c>
      <c r="I12" s="22">
        <v>1458</v>
      </c>
      <c r="J12" s="22">
        <v>91</v>
      </c>
      <c r="K12" s="19"/>
      <c r="L12" s="1" t="s">
        <v>9</v>
      </c>
      <c r="M12" s="5"/>
    </row>
    <row r="13" spans="1:13" s="5" customFormat="1">
      <c r="A13" s="1">
        <v>327</v>
      </c>
      <c r="B13" s="57" t="s">
        <v>84</v>
      </c>
      <c r="C13" s="19" t="s">
        <v>18</v>
      </c>
      <c r="D13" s="58" t="s">
        <v>284</v>
      </c>
      <c r="E13" s="31" t="s">
        <v>13</v>
      </c>
      <c r="F13" s="45">
        <v>2</v>
      </c>
      <c r="G13" s="60" t="s">
        <v>160</v>
      </c>
      <c r="H13" s="14">
        <v>2</v>
      </c>
      <c r="I13" s="22">
        <v>1458</v>
      </c>
      <c r="J13" s="22">
        <v>91</v>
      </c>
      <c r="K13" s="19"/>
      <c r="L13" s="2" t="s">
        <v>9</v>
      </c>
    </row>
    <row r="14" spans="1:13">
      <c r="A14" s="1">
        <v>328</v>
      </c>
      <c r="B14" s="26" t="s">
        <v>55</v>
      </c>
      <c r="C14" s="9" t="s">
        <v>18</v>
      </c>
      <c r="D14" s="10" t="s">
        <v>237</v>
      </c>
      <c r="E14" s="31" t="s">
        <v>13</v>
      </c>
      <c r="F14" s="45">
        <v>2</v>
      </c>
      <c r="G14" s="13" t="s">
        <v>266</v>
      </c>
      <c r="H14" s="14">
        <v>2</v>
      </c>
      <c r="I14" s="22">
        <v>365</v>
      </c>
      <c r="J14" s="22">
        <v>67</v>
      </c>
      <c r="K14" s="19"/>
      <c r="L14" s="1" t="s">
        <v>9</v>
      </c>
      <c r="M14" s="5"/>
    </row>
    <row r="15" spans="1:13">
      <c r="A15" s="1">
        <v>329</v>
      </c>
      <c r="B15" s="26" t="s">
        <v>78</v>
      </c>
      <c r="C15" s="9" t="s">
        <v>18</v>
      </c>
      <c r="D15" s="10" t="s">
        <v>148</v>
      </c>
      <c r="E15" s="31" t="s">
        <v>421</v>
      </c>
      <c r="F15" s="45">
        <v>1</v>
      </c>
      <c r="G15" s="13" t="s">
        <v>64</v>
      </c>
      <c r="H15" s="14">
        <v>1</v>
      </c>
      <c r="I15" s="22">
        <v>365</v>
      </c>
      <c r="J15" s="22">
        <v>22.5</v>
      </c>
      <c r="K15" s="19"/>
      <c r="L15" s="1" t="s">
        <v>9</v>
      </c>
    </row>
    <row r="16" spans="1:13">
      <c r="A16" s="1">
        <v>330</v>
      </c>
      <c r="B16" s="26" t="s">
        <v>84</v>
      </c>
      <c r="C16" s="9" t="s">
        <v>18</v>
      </c>
      <c r="D16" s="10" t="s">
        <v>360</v>
      </c>
      <c r="E16" s="31" t="s">
        <v>13</v>
      </c>
      <c r="F16" s="45">
        <v>2</v>
      </c>
      <c r="G16" s="13" t="s">
        <v>160</v>
      </c>
      <c r="H16" s="14">
        <v>6</v>
      </c>
      <c r="I16" s="22">
        <v>1458</v>
      </c>
      <c r="J16" s="22">
        <v>91</v>
      </c>
      <c r="K16" s="19"/>
      <c r="L16" s="1" t="s">
        <v>9</v>
      </c>
    </row>
    <row r="17" spans="1:12">
      <c r="A17" s="1">
        <v>331</v>
      </c>
      <c r="B17" s="26" t="s">
        <v>277</v>
      </c>
      <c r="C17" s="9" t="s">
        <v>18</v>
      </c>
      <c r="D17" s="10" t="s">
        <v>285</v>
      </c>
      <c r="E17" s="31" t="s">
        <v>325</v>
      </c>
      <c r="F17" s="45">
        <v>1</v>
      </c>
      <c r="G17" s="13" t="s">
        <v>286</v>
      </c>
      <c r="H17" s="14">
        <v>3</v>
      </c>
      <c r="I17" s="22">
        <v>365</v>
      </c>
      <c r="J17" s="22">
        <v>44</v>
      </c>
      <c r="K17" s="19"/>
      <c r="L17" s="1" t="s">
        <v>9</v>
      </c>
    </row>
    <row r="18" spans="1:12">
      <c r="A18" s="1">
        <v>332</v>
      </c>
      <c r="B18" s="26" t="s">
        <v>78</v>
      </c>
      <c r="C18" s="9" t="s">
        <v>18</v>
      </c>
      <c r="D18" s="10" t="s">
        <v>287</v>
      </c>
      <c r="E18" s="31" t="s">
        <v>421</v>
      </c>
      <c r="F18" s="45">
        <v>1</v>
      </c>
      <c r="G18" s="13" t="s">
        <v>64</v>
      </c>
      <c r="H18" s="14">
        <v>1</v>
      </c>
      <c r="I18" s="22">
        <v>365</v>
      </c>
      <c r="J18" s="22">
        <v>22.5</v>
      </c>
      <c r="K18" s="19"/>
      <c r="L18" s="1" t="s">
        <v>9</v>
      </c>
    </row>
    <row r="19" spans="1:12">
      <c r="A19" s="1">
        <v>333</v>
      </c>
      <c r="B19" s="26" t="s">
        <v>71</v>
      </c>
      <c r="C19" s="9" t="s">
        <v>18</v>
      </c>
      <c r="D19" s="10" t="s">
        <v>288</v>
      </c>
      <c r="E19" s="31" t="s">
        <v>13</v>
      </c>
      <c r="F19" s="45">
        <v>2</v>
      </c>
      <c r="G19" s="13" t="s">
        <v>160</v>
      </c>
      <c r="H19" s="14">
        <v>8</v>
      </c>
      <c r="I19" s="22">
        <v>1458</v>
      </c>
      <c r="J19" s="22">
        <v>67</v>
      </c>
      <c r="K19" s="19"/>
      <c r="L19" s="1" t="s">
        <v>9</v>
      </c>
    </row>
    <row r="20" spans="1:12">
      <c r="A20" s="1">
        <v>334</v>
      </c>
      <c r="B20" s="26" t="s">
        <v>76</v>
      </c>
      <c r="C20" s="9" t="s">
        <v>18</v>
      </c>
      <c r="D20" s="10" t="s">
        <v>112</v>
      </c>
      <c r="E20" s="31" t="s">
        <v>13</v>
      </c>
      <c r="F20" s="45">
        <v>1</v>
      </c>
      <c r="G20" s="13" t="s">
        <v>164</v>
      </c>
      <c r="H20" s="14">
        <v>2</v>
      </c>
      <c r="I20" s="22">
        <v>365</v>
      </c>
      <c r="J20" s="22">
        <v>48</v>
      </c>
      <c r="K20" s="19"/>
      <c r="L20" s="1" t="s">
        <v>9</v>
      </c>
    </row>
    <row r="21" spans="1:12">
      <c r="A21" s="1">
        <v>335</v>
      </c>
      <c r="B21" s="26" t="s">
        <v>74</v>
      </c>
      <c r="C21" s="9" t="s">
        <v>18</v>
      </c>
      <c r="D21" s="10" t="s">
        <v>107</v>
      </c>
      <c r="E21" s="31" t="s">
        <v>13</v>
      </c>
      <c r="F21" s="45">
        <v>1</v>
      </c>
      <c r="G21" s="13" t="s">
        <v>163</v>
      </c>
      <c r="H21" s="14">
        <v>6</v>
      </c>
      <c r="I21" s="22">
        <v>6570</v>
      </c>
      <c r="J21" s="22">
        <v>48</v>
      </c>
      <c r="K21" s="19"/>
      <c r="L21" s="1" t="s">
        <v>9</v>
      </c>
    </row>
    <row r="22" spans="1:12">
      <c r="A22" s="1">
        <v>336</v>
      </c>
      <c r="B22" s="26" t="s">
        <v>204</v>
      </c>
      <c r="C22" s="9" t="s">
        <v>18</v>
      </c>
      <c r="D22" s="10" t="s">
        <v>107</v>
      </c>
      <c r="E22" s="31" t="s">
        <v>187</v>
      </c>
      <c r="F22" s="45">
        <v>1</v>
      </c>
      <c r="G22" s="13" t="s">
        <v>430</v>
      </c>
      <c r="H22" s="14">
        <v>4</v>
      </c>
      <c r="I22" s="22">
        <v>6570</v>
      </c>
      <c r="J22" s="22">
        <v>32</v>
      </c>
      <c r="K22" s="19"/>
      <c r="L22" s="1" t="s">
        <v>9</v>
      </c>
    </row>
    <row r="23" spans="1:12">
      <c r="A23" s="1">
        <v>337</v>
      </c>
      <c r="B23" s="26" t="s">
        <v>205</v>
      </c>
      <c r="C23" s="9" t="s">
        <v>18</v>
      </c>
      <c r="D23" s="10" t="s">
        <v>107</v>
      </c>
      <c r="E23" s="31" t="s">
        <v>275</v>
      </c>
      <c r="F23" s="45">
        <v>1</v>
      </c>
      <c r="G23" s="13" t="s">
        <v>430</v>
      </c>
      <c r="H23" s="14">
        <v>3</v>
      </c>
      <c r="I23" s="22">
        <v>6570</v>
      </c>
      <c r="J23" s="22">
        <v>21</v>
      </c>
      <c r="K23" s="19"/>
      <c r="L23" s="1" t="s">
        <v>9</v>
      </c>
    </row>
    <row r="24" spans="1:12">
      <c r="A24" s="1">
        <v>338</v>
      </c>
      <c r="B24" s="26" t="s">
        <v>74</v>
      </c>
      <c r="C24" s="9" t="s">
        <v>18</v>
      </c>
      <c r="D24" s="10" t="s">
        <v>133</v>
      </c>
      <c r="E24" s="31" t="s">
        <v>13</v>
      </c>
      <c r="F24" s="45">
        <v>1</v>
      </c>
      <c r="G24" s="13" t="s">
        <v>163</v>
      </c>
      <c r="H24" s="14">
        <v>2</v>
      </c>
      <c r="I24" s="22">
        <v>2916</v>
      </c>
      <c r="J24" s="22">
        <v>48</v>
      </c>
      <c r="K24" s="19"/>
      <c r="L24" s="1" t="s">
        <v>9</v>
      </c>
    </row>
    <row r="25" spans="1:12" s="5" customFormat="1">
      <c r="A25" s="2">
        <v>339</v>
      </c>
      <c r="B25" s="57" t="s">
        <v>73</v>
      </c>
      <c r="C25" s="19" t="s">
        <v>18</v>
      </c>
      <c r="D25" s="58" t="s">
        <v>133</v>
      </c>
      <c r="E25" s="59" t="s">
        <v>187</v>
      </c>
      <c r="F25" s="45">
        <v>1</v>
      </c>
      <c r="G25" s="60" t="s">
        <v>430</v>
      </c>
      <c r="H25" s="14">
        <v>11</v>
      </c>
      <c r="I25" s="22">
        <v>2916</v>
      </c>
      <c r="J25" s="22">
        <v>32</v>
      </c>
      <c r="K25" s="19"/>
      <c r="L25" s="2" t="s">
        <v>9</v>
      </c>
    </row>
    <row r="26" spans="1:12">
      <c r="A26" s="1">
        <v>340</v>
      </c>
      <c r="B26" s="26" t="s">
        <v>74</v>
      </c>
      <c r="C26" s="9" t="s">
        <v>18</v>
      </c>
      <c r="D26" s="10" t="s">
        <v>231</v>
      </c>
      <c r="E26" s="31" t="s">
        <v>13</v>
      </c>
      <c r="F26" s="45">
        <v>1</v>
      </c>
      <c r="G26" s="13" t="s">
        <v>163</v>
      </c>
      <c r="H26" s="14">
        <v>2</v>
      </c>
      <c r="I26" s="22">
        <v>2916</v>
      </c>
      <c r="J26" s="22">
        <v>48</v>
      </c>
      <c r="K26" s="19"/>
      <c r="L26" s="1" t="s">
        <v>9</v>
      </c>
    </row>
    <row r="27" spans="1:12">
      <c r="A27" s="1">
        <v>341</v>
      </c>
      <c r="B27" s="26" t="s">
        <v>73</v>
      </c>
      <c r="C27" s="9" t="s">
        <v>18</v>
      </c>
      <c r="D27" s="10" t="s">
        <v>231</v>
      </c>
      <c r="E27" s="31" t="s">
        <v>187</v>
      </c>
      <c r="F27" s="45">
        <v>1</v>
      </c>
      <c r="G27" s="13" t="s">
        <v>430</v>
      </c>
      <c r="H27" s="14">
        <v>4</v>
      </c>
      <c r="I27" s="22">
        <v>2916</v>
      </c>
      <c r="J27" s="22">
        <v>32</v>
      </c>
      <c r="K27" s="19"/>
      <c r="L27" s="1" t="s">
        <v>9</v>
      </c>
    </row>
    <row r="28" spans="1:12">
      <c r="A28" s="1">
        <v>342</v>
      </c>
      <c r="B28" s="26" t="s">
        <v>78</v>
      </c>
      <c r="C28" s="9" t="s">
        <v>18</v>
      </c>
      <c r="D28" s="10" t="s">
        <v>148</v>
      </c>
      <c r="E28" s="31" t="s">
        <v>421</v>
      </c>
      <c r="F28" s="45">
        <v>1</v>
      </c>
      <c r="G28" s="13" t="s">
        <v>64</v>
      </c>
      <c r="H28" s="14">
        <v>1</v>
      </c>
      <c r="I28" s="22">
        <v>365</v>
      </c>
      <c r="J28" s="22">
        <v>22.5</v>
      </c>
      <c r="K28" s="19"/>
      <c r="L28" s="1" t="s">
        <v>9</v>
      </c>
    </row>
    <row r="29" spans="1:12">
      <c r="A29" s="1">
        <v>343</v>
      </c>
      <c r="B29" s="26" t="s">
        <v>73</v>
      </c>
      <c r="C29" s="9" t="s">
        <v>18</v>
      </c>
      <c r="D29" s="10" t="s">
        <v>134</v>
      </c>
      <c r="E29" s="31" t="s">
        <v>187</v>
      </c>
      <c r="F29" s="45">
        <v>1</v>
      </c>
      <c r="G29" s="13" t="s">
        <v>430</v>
      </c>
      <c r="H29" s="14">
        <v>2</v>
      </c>
      <c r="I29" s="22">
        <v>365</v>
      </c>
      <c r="J29" s="22">
        <v>32</v>
      </c>
      <c r="K29" s="19"/>
      <c r="L29" s="1" t="s">
        <v>9</v>
      </c>
    </row>
    <row r="30" spans="1:12">
      <c r="A30" s="1">
        <v>344</v>
      </c>
      <c r="B30" s="26" t="s">
        <v>86</v>
      </c>
      <c r="C30" s="9" t="s">
        <v>18</v>
      </c>
      <c r="D30" s="10" t="s">
        <v>134</v>
      </c>
      <c r="E30" s="31" t="s">
        <v>421</v>
      </c>
      <c r="F30" s="45">
        <v>1</v>
      </c>
      <c r="G30" s="13" t="s">
        <v>412</v>
      </c>
      <c r="H30" s="14">
        <v>1</v>
      </c>
      <c r="I30" s="22">
        <v>365</v>
      </c>
      <c r="J30" s="22">
        <v>22.5</v>
      </c>
      <c r="K30" s="19"/>
      <c r="L30" s="1" t="s">
        <v>9</v>
      </c>
    </row>
    <row r="31" spans="1:12">
      <c r="A31" s="1">
        <v>345</v>
      </c>
      <c r="B31" s="26" t="s">
        <v>202</v>
      </c>
      <c r="C31" s="9" t="s">
        <v>18</v>
      </c>
      <c r="D31" s="10" t="s">
        <v>157</v>
      </c>
      <c r="E31" s="31" t="s">
        <v>427</v>
      </c>
      <c r="F31" s="45">
        <v>2</v>
      </c>
      <c r="G31" s="13" t="s">
        <v>259</v>
      </c>
      <c r="H31" s="14">
        <v>8</v>
      </c>
      <c r="I31" s="22">
        <v>6570</v>
      </c>
      <c r="J31" s="22">
        <v>64</v>
      </c>
      <c r="K31" s="19"/>
      <c r="L31" s="1" t="s">
        <v>9</v>
      </c>
    </row>
    <row r="32" spans="1:12">
      <c r="A32" s="1">
        <v>346</v>
      </c>
      <c r="B32" s="26" t="s">
        <v>73</v>
      </c>
      <c r="C32" s="9" t="s">
        <v>18</v>
      </c>
      <c r="D32" s="10" t="s">
        <v>235</v>
      </c>
      <c r="E32" s="31" t="s">
        <v>187</v>
      </c>
      <c r="F32" s="45">
        <v>1</v>
      </c>
      <c r="G32" s="13" t="s">
        <v>430</v>
      </c>
      <c r="H32" s="14">
        <v>27</v>
      </c>
      <c r="I32" s="22">
        <v>6570</v>
      </c>
      <c r="J32" s="22">
        <v>32</v>
      </c>
      <c r="K32" s="19"/>
      <c r="L32" s="1" t="s">
        <v>9</v>
      </c>
    </row>
    <row r="33" spans="1:12">
      <c r="A33" s="1">
        <v>347</v>
      </c>
      <c r="B33" s="26" t="s">
        <v>202</v>
      </c>
      <c r="C33" s="9" t="s">
        <v>18</v>
      </c>
      <c r="D33" s="10" t="s">
        <v>235</v>
      </c>
      <c r="E33" s="31" t="s">
        <v>427</v>
      </c>
      <c r="F33" s="45">
        <v>2</v>
      </c>
      <c r="G33" s="13" t="s">
        <v>259</v>
      </c>
      <c r="H33" s="14">
        <v>2</v>
      </c>
      <c r="I33" s="22">
        <v>6570</v>
      </c>
      <c r="J33" s="22">
        <v>64</v>
      </c>
      <c r="K33" s="9"/>
      <c r="L33" s="1" t="s">
        <v>9</v>
      </c>
    </row>
    <row r="34" spans="1:12">
      <c r="A34" s="1">
        <v>348</v>
      </c>
      <c r="B34" s="57" t="s">
        <v>379</v>
      </c>
      <c r="C34" s="19" t="s">
        <v>18</v>
      </c>
      <c r="D34" s="58" t="s">
        <v>235</v>
      </c>
      <c r="E34" s="59" t="s">
        <v>275</v>
      </c>
      <c r="F34" s="45">
        <v>1</v>
      </c>
      <c r="G34" s="60" t="s">
        <v>261</v>
      </c>
      <c r="H34" s="14">
        <v>3</v>
      </c>
      <c r="I34" s="22">
        <v>6570</v>
      </c>
      <c r="J34" s="22">
        <v>21</v>
      </c>
      <c r="K34" s="19"/>
      <c r="L34" s="2" t="s">
        <v>9</v>
      </c>
    </row>
    <row r="35" spans="1:12">
      <c r="A35" s="33">
        <v>349</v>
      </c>
      <c r="B35" s="34"/>
      <c r="C35" s="35" t="s">
        <v>18</v>
      </c>
      <c r="D35" s="36" t="s">
        <v>289</v>
      </c>
      <c r="E35" s="56" t="s">
        <v>13</v>
      </c>
      <c r="F35" s="62">
        <v>2</v>
      </c>
      <c r="G35" s="37" t="s">
        <v>290</v>
      </c>
      <c r="H35" s="38">
        <v>1</v>
      </c>
      <c r="I35" s="39">
        <v>365</v>
      </c>
      <c r="J35" s="39">
        <v>67</v>
      </c>
      <c r="K35" s="35"/>
      <c r="L35" s="33" t="s">
        <v>9</v>
      </c>
    </row>
    <row r="36" spans="1:12">
      <c r="A36" s="1">
        <v>350</v>
      </c>
      <c r="B36" s="26" t="s">
        <v>85</v>
      </c>
      <c r="C36" s="9" t="s">
        <v>18</v>
      </c>
      <c r="D36" s="10" t="s">
        <v>236</v>
      </c>
      <c r="E36" s="31" t="s">
        <v>187</v>
      </c>
      <c r="F36" s="45">
        <v>1</v>
      </c>
      <c r="G36" s="13" t="s">
        <v>430</v>
      </c>
      <c r="H36" s="14">
        <v>1</v>
      </c>
      <c r="I36" s="22">
        <v>2916</v>
      </c>
      <c r="J36" s="22">
        <v>32</v>
      </c>
      <c r="K36" s="9"/>
      <c r="L36" s="1" t="s">
        <v>9</v>
      </c>
    </row>
    <row r="37" spans="1:12">
      <c r="A37" s="1">
        <v>351</v>
      </c>
      <c r="B37" s="26" t="s">
        <v>73</v>
      </c>
      <c r="C37" s="9" t="s">
        <v>18</v>
      </c>
      <c r="D37" s="10" t="s">
        <v>239</v>
      </c>
      <c r="E37" s="31" t="s">
        <v>187</v>
      </c>
      <c r="F37" s="45">
        <v>1</v>
      </c>
      <c r="G37" s="13" t="s">
        <v>430</v>
      </c>
      <c r="H37" s="14">
        <v>4</v>
      </c>
      <c r="I37" s="22">
        <v>6570</v>
      </c>
      <c r="J37" s="22">
        <v>32</v>
      </c>
      <c r="K37" s="9"/>
      <c r="L37" s="1" t="s">
        <v>9</v>
      </c>
    </row>
    <row r="38" spans="1:12">
      <c r="A38" s="1">
        <v>352</v>
      </c>
      <c r="B38" s="26" t="s">
        <v>278</v>
      </c>
      <c r="C38" s="9" t="s">
        <v>18</v>
      </c>
      <c r="D38" s="10" t="s">
        <v>295</v>
      </c>
      <c r="E38" s="31" t="s">
        <v>423</v>
      </c>
      <c r="F38" s="45">
        <v>1</v>
      </c>
      <c r="G38" s="13" t="s">
        <v>62</v>
      </c>
      <c r="H38" s="14">
        <v>2</v>
      </c>
      <c r="I38" s="22">
        <v>365</v>
      </c>
      <c r="J38" s="22">
        <v>22</v>
      </c>
      <c r="K38" s="9"/>
      <c r="L38" s="1" t="s">
        <v>9</v>
      </c>
    </row>
    <row r="39" spans="1:12">
      <c r="A39" s="1">
        <v>353</v>
      </c>
      <c r="B39" s="26" t="s">
        <v>73</v>
      </c>
      <c r="C39" s="9" t="s">
        <v>18</v>
      </c>
      <c r="D39" s="10" t="s">
        <v>159</v>
      </c>
      <c r="E39" s="31" t="s">
        <v>187</v>
      </c>
      <c r="F39" s="45">
        <v>1</v>
      </c>
      <c r="G39" s="13" t="s">
        <v>430</v>
      </c>
      <c r="H39" s="14">
        <v>2</v>
      </c>
      <c r="I39" s="22">
        <v>365</v>
      </c>
      <c r="J39" s="22">
        <v>32</v>
      </c>
      <c r="K39" s="9"/>
      <c r="L39" s="1" t="s">
        <v>9</v>
      </c>
    </row>
    <row r="40" spans="1:12">
      <c r="A40" s="1">
        <v>354</v>
      </c>
      <c r="B40" s="26" t="s">
        <v>77</v>
      </c>
      <c r="C40" s="9" t="s">
        <v>18</v>
      </c>
      <c r="D40" s="10" t="s">
        <v>142</v>
      </c>
      <c r="E40" s="31" t="s">
        <v>13</v>
      </c>
      <c r="F40" s="45">
        <v>1</v>
      </c>
      <c r="G40" s="13" t="s">
        <v>165</v>
      </c>
      <c r="H40" s="14">
        <v>6</v>
      </c>
      <c r="I40" s="22">
        <v>729</v>
      </c>
      <c r="J40" s="22">
        <v>48</v>
      </c>
      <c r="K40" s="9"/>
      <c r="L40" s="1" t="s">
        <v>9</v>
      </c>
    </row>
    <row r="41" spans="1:12">
      <c r="A41" s="1">
        <v>355</v>
      </c>
      <c r="B41" s="26" t="s">
        <v>74</v>
      </c>
      <c r="C41" s="9" t="s">
        <v>18</v>
      </c>
      <c r="D41" s="10" t="s">
        <v>142</v>
      </c>
      <c r="E41" s="31" t="s">
        <v>13</v>
      </c>
      <c r="F41" s="45">
        <v>1</v>
      </c>
      <c r="G41" s="13" t="s">
        <v>163</v>
      </c>
      <c r="H41" s="14">
        <v>2</v>
      </c>
      <c r="I41" s="22">
        <v>729</v>
      </c>
      <c r="J41" s="22">
        <v>48</v>
      </c>
      <c r="K41" s="9"/>
      <c r="L41" s="1" t="s">
        <v>9</v>
      </c>
    </row>
    <row r="42" spans="1:12">
      <c r="A42" s="1">
        <v>356</v>
      </c>
      <c r="B42" s="26"/>
      <c r="C42" s="9" t="s">
        <v>18</v>
      </c>
      <c r="D42" s="10" t="s">
        <v>142</v>
      </c>
      <c r="E42" s="31" t="s">
        <v>187</v>
      </c>
      <c r="F42" s="45">
        <v>1</v>
      </c>
      <c r="G42" s="13" t="s">
        <v>430</v>
      </c>
      <c r="H42" s="14">
        <v>1</v>
      </c>
      <c r="I42" s="22">
        <v>729</v>
      </c>
      <c r="J42" s="22">
        <v>32</v>
      </c>
      <c r="K42" s="9"/>
      <c r="L42" s="1" t="s">
        <v>9</v>
      </c>
    </row>
    <row r="43" spans="1:12">
      <c r="A43" s="1">
        <v>357</v>
      </c>
      <c r="B43" s="26" t="s">
        <v>91</v>
      </c>
      <c r="C43" s="9" t="s">
        <v>18</v>
      </c>
      <c r="D43" s="10" t="s">
        <v>296</v>
      </c>
      <c r="E43" s="31" t="s">
        <v>422</v>
      </c>
      <c r="F43" s="45">
        <v>2</v>
      </c>
      <c r="G43" s="13" t="s">
        <v>297</v>
      </c>
      <c r="H43" s="14">
        <v>2</v>
      </c>
      <c r="I43" s="22">
        <v>972</v>
      </c>
      <c r="J43" s="22">
        <v>81</v>
      </c>
      <c r="K43" s="9"/>
      <c r="L43" s="1" t="s">
        <v>9</v>
      </c>
    </row>
    <row r="44" spans="1:12">
      <c r="A44" s="1">
        <v>358</v>
      </c>
      <c r="B44" s="26" t="s">
        <v>92</v>
      </c>
      <c r="C44" s="9" t="s">
        <v>18</v>
      </c>
      <c r="D44" s="10" t="s">
        <v>296</v>
      </c>
      <c r="E44" s="31" t="s">
        <v>192</v>
      </c>
      <c r="F44" s="45">
        <v>1</v>
      </c>
      <c r="G44" s="13" t="s">
        <v>298</v>
      </c>
      <c r="H44" s="14">
        <v>1</v>
      </c>
      <c r="I44" s="22">
        <v>972</v>
      </c>
      <c r="J44" s="22">
        <v>32</v>
      </c>
      <c r="K44" s="9"/>
      <c r="L44" s="1" t="s">
        <v>9</v>
      </c>
    </row>
    <row r="45" spans="1:12">
      <c r="A45" s="1">
        <v>359</v>
      </c>
      <c r="B45" s="26" t="s">
        <v>91</v>
      </c>
      <c r="C45" s="9" t="s">
        <v>18</v>
      </c>
      <c r="D45" s="10" t="s">
        <v>300</v>
      </c>
      <c r="E45" s="31" t="s">
        <v>422</v>
      </c>
      <c r="F45" s="45">
        <v>2</v>
      </c>
      <c r="G45" s="13" t="s">
        <v>297</v>
      </c>
      <c r="H45" s="14">
        <v>2</v>
      </c>
      <c r="I45" s="22">
        <v>972</v>
      </c>
      <c r="J45" s="22">
        <v>81</v>
      </c>
      <c r="K45" s="9"/>
      <c r="L45" s="1" t="s">
        <v>9</v>
      </c>
    </row>
    <row r="46" spans="1:12">
      <c r="A46" s="1">
        <v>360</v>
      </c>
      <c r="B46" s="26" t="s">
        <v>92</v>
      </c>
      <c r="C46" s="9" t="s">
        <v>18</v>
      </c>
      <c r="D46" s="10" t="s">
        <v>300</v>
      </c>
      <c r="E46" s="31" t="s">
        <v>192</v>
      </c>
      <c r="F46" s="45">
        <v>1</v>
      </c>
      <c r="G46" s="13" t="s">
        <v>298</v>
      </c>
      <c r="H46" s="14">
        <v>1</v>
      </c>
      <c r="I46" s="22">
        <v>972</v>
      </c>
      <c r="J46" s="22">
        <v>32</v>
      </c>
      <c r="K46" s="9"/>
      <c r="L46" s="1" t="s">
        <v>9</v>
      </c>
    </row>
    <row r="47" spans="1:12">
      <c r="A47" s="1">
        <v>361</v>
      </c>
      <c r="B47" s="26" t="s">
        <v>58</v>
      </c>
      <c r="C47" s="9" t="s">
        <v>18</v>
      </c>
      <c r="D47" s="10" t="s">
        <v>300</v>
      </c>
      <c r="E47" s="31" t="s">
        <v>13</v>
      </c>
      <c r="F47" s="45">
        <v>1</v>
      </c>
      <c r="G47" s="13" t="s">
        <v>64</v>
      </c>
      <c r="H47" s="14">
        <v>1</v>
      </c>
      <c r="I47" s="22">
        <v>972</v>
      </c>
      <c r="J47" s="22">
        <v>48</v>
      </c>
      <c r="K47" s="9"/>
      <c r="L47" s="1" t="s">
        <v>9</v>
      </c>
    </row>
    <row r="48" spans="1:12">
      <c r="A48" s="1">
        <v>362</v>
      </c>
      <c r="B48" s="26" t="s">
        <v>77</v>
      </c>
      <c r="C48" s="9" t="s">
        <v>18</v>
      </c>
      <c r="D48" s="10" t="s">
        <v>143</v>
      </c>
      <c r="E48" s="31" t="s">
        <v>13</v>
      </c>
      <c r="F48" s="45">
        <v>1</v>
      </c>
      <c r="G48" s="13" t="s">
        <v>160</v>
      </c>
      <c r="H48" s="14">
        <v>4</v>
      </c>
      <c r="I48" s="22">
        <v>729</v>
      </c>
      <c r="J48" s="22">
        <v>48</v>
      </c>
      <c r="K48" s="9"/>
      <c r="L48" s="1" t="s">
        <v>9</v>
      </c>
    </row>
    <row r="49" spans="1:12">
      <c r="A49" s="1">
        <v>363</v>
      </c>
      <c r="B49" s="26" t="s">
        <v>74</v>
      </c>
      <c r="C49" s="9" t="s">
        <v>18</v>
      </c>
      <c r="D49" s="10" t="s">
        <v>143</v>
      </c>
      <c r="E49" s="31" t="s">
        <v>13</v>
      </c>
      <c r="F49" s="45">
        <v>1</v>
      </c>
      <c r="G49" s="13" t="s">
        <v>163</v>
      </c>
      <c r="H49" s="14">
        <v>2</v>
      </c>
      <c r="I49" s="22">
        <v>729</v>
      </c>
      <c r="J49" s="22">
        <v>48</v>
      </c>
      <c r="K49" s="9"/>
      <c r="L49" s="1" t="s">
        <v>9</v>
      </c>
    </row>
    <row r="50" spans="1:12">
      <c r="A50" s="1">
        <v>364</v>
      </c>
      <c r="B50" s="26" t="s">
        <v>197</v>
      </c>
      <c r="C50" s="9" t="s">
        <v>18</v>
      </c>
      <c r="D50" s="10" t="s">
        <v>302</v>
      </c>
      <c r="E50" s="31" t="s">
        <v>13</v>
      </c>
      <c r="F50" s="45">
        <v>2</v>
      </c>
      <c r="G50" s="13" t="s">
        <v>431</v>
      </c>
      <c r="H50" s="14">
        <v>3</v>
      </c>
      <c r="I50" s="22">
        <v>972</v>
      </c>
      <c r="J50" s="22">
        <v>91</v>
      </c>
      <c r="K50" s="9"/>
      <c r="L50" s="1" t="s">
        <v>9</v>
      </c>
    </row>
    <row r="51" spans="1:12">
      <c r="A51" s="1">
        <v>365</v>
      </c>
      <c r="B51" s="26" t="s">
        <v>17</v>
      </c>
      <c r="C51" s="9" t="s">
        <v>18</v>
      </c>
      <c r="D51" s="10" t="s">
        <v>302</v>
      </c>
      <c r="E51" s="31" t="s">
        <v>13</v>
      </c>
      <c r="F51" s="45">
        <v>1</v>
      </c>
      <c r="G51" s="13" t="s">
        <v>432</v>
      </c>
      <c r="H51" s="14">
        <v>6</v>
      </c>
      <c r="I51" s="22">
        <v>972</v>
      </c>
      <c r="J51" s="22">
        <v>48</v>
      </c>
      <c r="K51" s="9"/>
      <c r="L51" s="1" t="s">
        <v>9</v>
      </c>
    </row>
    <row r="52" spans="1:12">
      <c r="A52" s="1">
        <v>366</v>
      </c>
      <c r="B52" s="26" t="s">
        <v>197</v>
      </c>
      <c r="C52" s="9" t="s">
        <v>18</v>
      </c>
      <c r="D52" s="10" t="s">
        <v>303</v>
      </c>
      <c r="E52" s="31" t="s">
        <v>13</v>
      </c>
      <c r="F52" s="45">
        <v>2</v>
      </c>
      <c r="G52" s="13" t="s">
        <v>431</v>
      </c>
      <c r="H52" s="14">
        <v>2</v>
      </c>
      <c r="I52" s="22">
        <v>365</v>
      </c>
      <c r="J52" s="22">
        <v>91</v>
      </c>
      <c r="K52" s="9"/>
      <c r="L52" s="1" t="s">
        <v>9</v>
      </c>
    </row>
    <row r="53" spans="1:12">
      <c r="A53" s="1">
        <v>367</v>
      </c>
      <c r="B53" s="26" t="s">
        <v>71</v>
      </c>
      <c r="C53" s="9" t="s">
        <v>18</v>
      </c>
      <c r="D53" s="10" t="s">
        <v>304</v>
      </c>
      <c r="E53" s="31" t="s">
        <v>13</v>
      </c>
      <c r="F53" s="45">
        <v>2</v>
      </c>
      <c r="G53" s="13" t="s">
        <v>305</v>
      </c>
      <c r="H53" s="14">
        <v>4</v>
      </c>
      <c r="I53" s="22">
        <v>2916</v>
      </c>
      <c r="J53" s="22">
        <v>67</v>
      </c>
      <c r="K53" s="9"/>
      <c r="L53" s="1" t="s">
        <v>9</v>
      </c>
    </row>
    <row r="54" spans="1:12">
      <c r="A54" s="1">
        <v>368</v>
      </c>
      <c r="B54" s="26" t="s">
        <v>99</v>
      </c>
      <c r="C54" s="9" t="s">
        <v>18</v>
      </c>
      <c r="D54" s="10" t="s">
        <v>306</v>
      </c>
      <c r="E54" s="31" t="s">
        <v>13</v>
      </c>
      <c r="F54" s="45">
        <v>2</v>
      </c>
      <c r="G54" s="13" t="s">
        <v>305</v>
      </c>
      <c r="H54" s="14">
        <v>76</v>
      </c>
      <c r="I54" s="22">
        <v>2916</v>
      </c>
      <c r="J54" s="22">
        <v>91</v>
      </c>
      <c r="K54" s="9"/>
      <c r="L54" s="1" t="s">
        <v>9</v>
      </c>
    </row>
    <row r="55" spans="1:12">
      <c r="A55" s="1">
        <v>369</v>
      </c>
      <c r="B55" s="26" t="s">
        <v>55</v>
      </c>
      <c r="C55" s="9" t="s">
        <v>18</v>
      </c>
      <c r="D55" s="10" t="s">
        <v>237</v>
      </c>
      <c r="E55" s="31" t="s">
        <v>13</v>
      </c>
      <c r="F55" s="45">
        <v>2</v>
      </c>
      <c r="G55" s="13" t="s">
        <v>309</v>
      </c>
      <c r="H55" s="14">
        <v>1</v>
      </c>
      <c r="I55" s="22">
        <v>365</v>
      </c>
      <c r="J55" s="22">
        <v>91</v>
      </c>
      <c r="K55" s="9"/>
      <c r="L55" s="1" t="s">
        <v>9</v>
      </c>
    </row>
    <row r="56" spans="1:12">
      <c r="A56" s="1">
        <v>370</v>
      </c>
      <c r="B56" s="26" t="s">
        <v>88</v>
      </c>
      <c r="C56" s="9" t="s">
        <v>18</v>
      </c>
      <c r="D56" s="10" t="s">
        <v>112</v>
      </c>
      <c r="E56" s="31" t="s">
        <v>13</v>
      </c>
      <c r="F56" s="45">
        <v>2</v>
      </c>
      <c r="G56" s="13" t="s">
        <v>164</v>
      </c>
      <c r="H56" s="14">
        <v>1</v>
      </c>
      <c r="I56" s="22">
        <v>365</v>
      </c>
      <c r="J56" s="22">
        <v>91</v>
      </c>
      <c r="K56" s="9"/>
      <c r="L56" s="1" t="s">
        <v>9</v>
      </c>
    </row>
    <row r="57" spans="1:12">
      <c r="A57" s="1">
        <v>371</v>
      </c>
      <c r="B57" s="26" t="s">
        <v>71</v>
      </c>
      <c r="C57" s="9" t="s">
        <v>18</v>
      </c>
      <c r="D57" s="10" t="s">
        <v>310</v>
      </c>
      <c r="E57" s="31" t="s">
        <v>189</v>
      </c>
      <c r="F57" s="45">
        <v>1</v>
      </c>
      <c r="G57" s="13" t="s">
        <v>305</v>
      </c>
      <c r="H57" s="14">
        <v>4</v>
      </c>
      <c r="I57" s="22">
        <v>1458</v>
      </c>
      <c r="J57" s="22">
        <v>44</v>
      </c>
      <c r="K57" s="9"/>
      <c r="L57" s="1" t="s">
        <v>9</v>
      </c>
    </row>
    <row r="58" spans="1:12">
      <c r="A58" s="1">
        <v>372</v>
      </c>
      <c r="B58" s="26" t="s">
        <v>73</v>
      </c>
      <c r="C58" s="9" t="s">
        <v>18</v>
      </c>
      <c r="D58" s="10" t="s">
        <v>311</v>
      </c>
      <c r="E58" s="31" t="s">
        <v>187</v>
      </c>
      <c r="F58" s="45">
        <v>1</v>
      </c>
      <c r="G58" s="13" t="s">
        <v>430</v>
      </c>
      <c r="H58" s="14">
        <v>3</v>
      </c>
      <c r="I58" s="22">
        <v>486</v>
      </c>
      <c r="J58" s="22">
        <v>32</v>
      </c>
      <c r="K58" s="9"/>
      <c r="L58" s="1" t="s">
        <v>9</v>
      </c>
    </row>
    <row r="59" spans="1:12">
      <c r="A59" s="1">
        <v>373</v>
      </c>
      <c r="B59" s="26" t="s">
        <v>83</v>
      </c>
      <c r="C59" s="9" t="s">
        <v>18</v>
      </c>
      <c r="D59" s="10" t="s">
        <v>311</v>
      </c>
      <c r="E59" s="31" t="s">
        <v>421</v>
      </c>
      <c r="F59" s="45">
        <v>1</v>
      </c>
      <c r="G59" s="13" t="s">
        <v>433</v>
      </c>
      <c r="H59" s="14">
        <v>1</v>
      </c>
      <c r="I59" s="22">
        <v>243</v>
      </c>
      <c r="J59" s="22">
        <v>22.5</v>
      </c>
      <c r="K59" s="9"/>
      <c r="L59" s="1" t="s">
        <v>9</v>
      </c>
    </row>
    <row r="60" spans="1:12">
      <c r="A60" s="1">
        <v>374</v>
      </c>
      <c r="B60" s="26" t="s">
        <v>210</v>
      </c>
      <c r="C60" s="9" t="s">
        <v>18</v>
      </c>
      <c r="D60" s="10" t="s">
        <v>312</v>
      </c>
      <c r="E60" s="31" t="s">
        <v>425</v>
      </c>
      <c r="F60" s="45">
        <v>4</v>
      </c>
      <c r="G60" s="13" t="s">
        <v>271</v>
      </c>
      <c r="H60" s="14">
        <v>2</v>
      </c>
      <c r="I60" s="22">
        <v>2916</v>
      </c>
      <c r="J60" s="22">
        <v>210</v>
      </c>
      <c r="K60" s="9"/>
      <c r="L60" s="1" t="s">
        <v>9</v>
      </c>
    </row>
    <row r="61" spans="1:12">
      <c r="A61" s="1">
        <v>375</v>
      </c>
      <c r="B61" s="26" t="s">
        <v>73</v>
      </c>
      <c r="C61" s="9" t="s">
        <v>18</v>
      </c>
      <c r="D61" s="10" t="s">
        <v>312</v>
      </c>
      <c r="E61" s="31" t="s">
        <v>187</v>
      </c>
      <c r="F61" s="45">
        <v>1</v>
      </c>
      <c r="G61" s="13" t="s">
        <v>430</v>
      </c>
      <c r="H61" s="14">
        <v>6</v>
      </c>
      <c r="I61" s="22">
        <v>2916</v>
      </c>
      <c r="J61" s="22">
        <v>32</v>
      </c>
      <c r="K61" s="9"/>
      <c r="L61" s="1" t="s">
        <v>9</v>
      </c>
    </row>
    <row r="62" spans="1:12" s="5" customFormat="1">
      <c r="A62" s="1">
        <v>376</v>
      </c>
      <c r="B62" s="57" t="s">
        <v>99</v>
      </c>
      <c r="C62" s="19" t="s">
        <v>18</v>
      </c>
      <c r="D62" s="58" t="s">
        <v>313</v>
      </c>
      <c r="E62" s="59" t="s">
        <v>13</v>
      </c>
      <c r="F62" s="45">
        <v>2</v>
      </c>
      <c r="G62" s="60" t="s">
        <v>160</v>
      </c>
      <c r="H62" s="14">
        <v>20</v>
      </c>
      <c r="I62" s="22">
        <v>2916</v>
      </c>
      <c r="J62" s="22">
        <v>91</v>
      </c>
      <c r="K62" s="19"/>
      <c r="L62" s="2" t="s">
        <v>9</v>
      </c>
    </row>
    <row r="63" spans="1:12">
      <c r="A63" s="1">
        <v>377</v>
      </c>
      <c r="B63" s="26" t="s">
        <v>83</v>
      </c>
      <c r="C63" s="9" t="s">
        <v>18</v>
      </c>
      <c r="D63" s="10" t="s">
        <v>313</v>
      </c>
      <c r="E63" s="31" t="s">
        <v>421</v>
      </c>
      <c r="F63" s="45">
        <v>1</v>
      </c>
      <c r="G63" s="13" t="s">
        <v>433</v>
      </c>
      <c r="H63" s="14">
        <v>1</v>
      </c>
      <c r="I63" s="22">
        <v>365</v>
      </c>
      <c r="J63" s="22">
        <v>22.5</v>
      </c>
      <c r="K63" s="9"/>
      <c r="L63" s="1" t="s">
        <v>9</v>
      </c>
    </row>
    <row r="64" spans="1:12">
      <c r="A64" s="1">
        <v>378</v>
      </c>
      <c r="B64" s="26" t="s">
        <v>206</v>
      </c>
      <c r="C64" s="9" t="s">
        <v>18</v>
      </c>
      <c r="D64" s="10" t="s">
        <v>314</v>
      </c>
      <c r="E64" s="31" t="s">
        <v>13</v>
      </c>
      <c r="F64" s="45">
        <v>2</v>
      </c>
      <c r="G64" s="13" t="s">
        <v>264</v>
      </c>
      <c r="H64" s="14">
        <v>6</v>
      </c>
      <c r="I64" s="22">
        <v>1458</v>
      </c>
      <c r="J64" s="22">
        <v>91</v>
      </c>
      <c r="K64" s="9"/>
      <c r="L64" s="1" t="s">
        <v>9</v>
      </c>
    </row>
    <row r="65" spans="1:12">
      <c r="A65" s="1">
        <v>379</v>
      </c>
      <c r="B65" s="26" t="s">
        <v>84</v>
      </c>
      <c r="C65" s="9" t="s">
        <v>18</v>
      </c>
      <c r="D65" s="10" t="s">
        <v>372</v>
      </c>
      <c r="E65" s="31" t="s">
        <v>13</v>
      </c>
      <c r="F65" s="45">
        <v>2</v>
      </c>
      <c r="G65" s="13" t="s">
        <v>160</v>
      </c>
      <c r="H65" s="14">
        <v>4</v>
      </c>
      <c r="I65" s="22">
        <v>1458</v>
      </c>
      <c r="J65" s="22">
        <v>91</v>
      </c>
      <c r="K65" s="9"/>
      <c r="L65" s="1" t="s">
        <v>9</v>
      </c>
    </row>
    <row r="66" spans="1:12">
      <c r="A66" s="1">
        <v>380</v>
      </c>
      <c r="B66" s="26" t="s">
        <v>84</v>
      </c>
      <c r="C66" s="9" t="s">
        <v>18</v>
      </c>
      <c r="D66" s="10" t="s">
        <v>315</v>
      </c>
      <c r="E66" s="31" t="s">
        <v>13</v>
      </c>
      <c r="F66" s="45">
        <v>2</v>
      </c>
      <c r="G66" s="13" t="s">
        <v>160</v>
      </c>
      <c r="H66" s="14">
        <v>19</v>
      </c>
      <c r="I66" s="22">
        <v>2916</v>
      </c>
      <c r="J66" s="22">
        <v>91</v>
      </c>
      <c r="K66" s="9"/>
      <c r="L66" s="1" t="s">
        <v>9</v>
      </c>
    </row>
    <row r="67" spans="1:12">
      <c r="A67" s="1">
        <v>381</v>
      </c>
      <c r="B67" s="26" t="s">
        <v>94</v>
      </c>
      <c r="C67" s="9" t="s">
        <v>18</v>
      </c>
      <c r="D67" s="10" t="s">
        <v>315</v>
      </c>
      <c r="E67" s="31" t="s">
        <v>13</v>
      </c>
      <c r="F67" s="45">
        <v>1</v>
      </c>
      <c r="G67" s="13" t="s">
        <v>160</v>
      </c>
      <c r="H67" s="14">
        <v>3</v>
      </c>
      <c r="I67" s="22">
        <v>2916</v>
      </c>
      <c r="J67" s="22">
        <v>38</v>
      </c>
      <c r="K67" s="9"/>
      <c r="L67" s="1" t="s">
        <v>9</v>
      </c>
    </row>
    <row r="68" spans="1:12" s="5" customFormat="1">
      <c r="A68" s="2">
        <v>382</v>
      </c>
      <c r="B68" s="57" t="s">
        <v>83</v>
      </c>
      <c r="C68" s="19" t="s">
        <v>18</v>
      </c>
      <c r="D68" s="58" t="s">
        <v>315</v>
      </c>
      <c r="E68" s="59" t="s">
        <v>189</v>
      </c>
      <c r="F68" s="45">
        <v>1</v>
      </c>
      <c r="G68" s="60" t="s">
        <v>435</v>
      </c>
      <c r="H68" s="14">
        <v>1</v>
      </c>
      <c r="I68" s="22">
        <v>365</v>
      </c>
      <c r="J68" s="22">
        <v>44</v>
      </c>
      <c r="K68" s="19"/>
      <c r="L68" s="2" t="s">
        <v>9</v>
      </c>
    </row>
    <row r="69" spans="1:12">
      <c r="A69" s="1">
        <v>383</v>
      </c>
      <c r="B69" s="26" t="s">
        <v>84</v>
      </c>
      <c r="C69" s="9" t="s">
        <v>18</v>
      </c>
      <c r="D69" s="10" t="s">
        <v>318</v>
      </c>
      <c r="E69" s="31" t="s">
        <v>13</v>
      </c>
      <c r="F69" s="45">
        <v>2</v>
      </c>
      <c r="G69" s="13" t="s">
        <v>160</v>
      </c>
      <c r="H69" s="14">
        <v>4</v>
      </c>
      <c r="I69" s="22">
        <v>1458</v>
      </c>
      <c r="J69" s="22">
        <v>91</v>
      </c>
      <c r="K69" s="9"/>
      <c r="L69" s="1" t="s">
        <v>9</v>
      </c>
    </row>
    <row r="70" spans="1:12">
      <c r="A70" s="1">
        <v>384</v>
      </c>
      <c r="B70" s="26" t="s">
        <v>71</v>
      </c>
      <c r="C70" s="9" t="s">
        <v>18</v>
      </c>
      <c r="D70" s="10" t="s">
        <v>319</v>
      </c>
      <c r="E70" s="31" t="s">
        <v>189</v>
      </c>
      <c r="F70" s="45">
        <v>2</v>
      </c>
      <c r="G70" s="13" t="s">
        <v>305</v>
      </c>
      <c r="H70" s="14">
        <v>2</v>
      </c>
      <c r="I70" s="22">
        <v>365</v>
      </c>
      <c r="J70" s="22">
        <v>44</v>
      </c>
      <c r="K70" s="9"/>
      <c r="L70" s="1" t="s">
        <v>9</v>
      </c>
    </row>
    <row r="71" spans="1:12">
      <c r="A71" s="1">
        <v>385</v>
      </c>
      <c r="B71" s="26" t="s">
        <v>84</v>
      </c>
      <c r="C71" s="9" t="s">
        <v>18</v>
      </c>
      <c r="D71" s="10" t="s">
        <v>320</v>
      </c>
      <c r="E71" s="31" t="s">
        <v>13</v>
      </c>
      <c r="F71" s="45">
        <v>2</v>
      </c>
      <c r="G71" s="13" t="s">
        <v>160</v>
      </c>
      <c r="H71" s="14">
        <v>4</v>
      </c>
      <c r="I71" s="22">
        <v>1458</v>
      </c>
      <c r="J71" s="22">
        <v>91</v>
      </c>
      <c r="K71" s="9"/>
      <c r="L71" s="1" t="s">
        <v>9</v>
      </c>
    </row>
    <row r="72" spans="1:12">
      <c r="A72" s="1">
        <v>386</v>
      </c>
      <c r="B72" s="26" t="s">
        <v>84</v>
      </c>
      <c r="C72" s="9" t="s">
        <v>18</v>
      </c>
      <c r="D72" s="10" t="s">
        <v>321</v>
      </c>
      <c r="E72" s="31" t="s">
        <v>13</v>
      </c>
      <c r="F72" s="45">
        <v>2</v>
      </c>
      <c r="G72" s="13" t="s">
        <v>160</v>
      </c>
      <c r="H72" s="14">
        <v>2</v>
      </c>
      <c r="I72" s="22">
        <v>1458</v>
      </c>
      <c r="J72" s="22">
        <v>91</v>
      </c>
      <c r="K72" s="9"/>
      <c r="L72" s="1" t="s">
        <v>9</v>
      </c>
    </row>
    <row r="73" spans="1:12" s="5" customFormat="1">
      <c r="A73" s="2">
        <v>387</v>
      </c>
      <c r="B73" s="57" t="s">
        <v>17</v>
      </c>
      <c r="C73" s="19" t="s">
        <v>18</v>
      </c>
      <c r="D73" s="58" t="s">
        <v>322</v>
      </c>
      <c r="E73" s="59" t="s">
        <v>13</v>
      </c>
      <c r="F73" s="45">
        <v>1</v>
      </c>
      <c r="G73" s="60" t="s">
        <v>432</v>
      </c>
      <c r="H73" s="14">
        <v>2</v>
      </c>
      <c r="I73" s="22">
        <v>365</v>
      </c>
      <c r="J73" s="22">
        <v>48</v>
      </c>
      <c r="K73" s="19"/>
      <c r="L73" s="2" t="s">
        <v>9</v>
      </c>
    </row>
    <row r="74" spans="1:12">
      <c r="A74" s="1">
        <v>388</v>
      </c>
      <c r="B74" s="26" t="s">
        <v>84</v>
      </c>
      <c r="C74" s="9" t="s">
        <v>18</v>
      </c>
      <c r="D74" s="10" t="s">
        <v>365</v>
      </c>
      <c r="E74" s="31" t="s">
        <v>13</v>
      </c>
      <c r="F74" s="45">
        <v>2</v>
      </c>
      <c r="G74" s="13" t="s">
        <v>160</v>
      </c>
      <c r="H74" s="14">
        <v>1</v>
      </c>
      <c r="I74" s="22">
        <v>1458</v>
      </c>
      <c r="J74" s="22">
        <v>91</v>
      </c>
      <c r="K74" s="9"/>
      <c r="L74" s="1" t="s">
        <v>9</v>
      </c>
    </row>
    <row r="75" spans="1:12">
      <c r="A75" s="1">
        <v>389</v>
      </c>
      <c r="B75" s="26" t="s">
        <v>84</v>
      </c>
      <c r="C75" s="9" t="s">
        <v>18</v>
      </c>
      <c r="D75" s="10" t="s">
        <v>324</v>
      </c>
      <c r="E75" s="31" t="s">
        <v>13</v>
      </c>
      <c r="F75" s="45">
        <v>2</v>
      </c>
      <c r="G75" s="13" t="s">
        <v>160</v>
      </c>
      <c r="H75" s="14">
        <v>2</v>
      </c>
      <c r="I75" s="22">
        <v>1458</v>
      </c>
      <c r="J75" s="22">
        <v>91</v>
      </c>
      <c r="K75" s="9"/>
      <c r="L75" s="1" t="s">
        <v>9</v>
      </c>
    </row>
    <row r="76" spans="1:12">
      <c r="A76" s="1">
        <v>390</v>
      </c>
      <c r="B76" s="26" t="s">
        <v>367</v>
      </c>
      <c r="C76" s="9" t="s">
        <v>18</v>
      </c>
      <c r="D76" s="10" t="s">
        <v>141</v>
      </c>
      <c r="E76" s="31" t="s">
        <v>368</v>
      </c>
      <c r="F76" s="45">
        <v>1</v>
      </c>
      <c r="G76" s="13" t="s">
        <v>366</v>
      </c>
      <c r="H76" s="14">
        <v>4</v>
      </c>
      <c r="I76" s="39">
        <v>0</v>
      </c>
      <c r="J76" s="22">
        <v>13</v>
      </c>
      <c r="K76" s="9"/>
      <c r="L76" s="1" t="s">
        <v>9</v>
      </c>
    </row>
    <row r="77" spans="1:12" s="5" customFormat="1">
      <c r="A77" s="2">
        <v>391</v>
      </c>
      <c r="B77" s="57" t="s">
        <v>80</v>
      </c>
      <c r="C77" s="19" t="s">
        <v>18</v>
      </c>
      <c r="D77" s="58" t="s">
        <v>280</v>
      </c>
      <c r="E77" s="59" t="s">
        <v>190</v>
      </c>
      <c r="F77" s="45">
        <v>1</v>
      </c>
      <c r="G77" s="60" t="s">
        <v>272</v>
      </c>
      <c r="H77" s="14">
        <v>1</v>
      </c>
      <c r="I77" s="22">
        <v>8760</v>
      </c>
      <c r="J77" s="22">
        <v>4.5</v>
      </c>
      <c r="K77" s="19"/>
      <c r="L77" s="2" t="s">
        <v>9</v>
      </c>
    </row>
    <row r="78" spans="1:12">
      <c r="A78" s="1">
        <v>392</v>
      </c>
      <c r="B78" s="26" t="s">
        <v>80</v>
      </c>
      <c r="C78" s="9" t="s">
        <v>18</v>
      </c>
      <c r="D78" s="10" t="s">
        <v>222</v>
      </c>
      <c r="E78" s="31" t="s">
        <v>190</v>
      </c>
      <c r="F78" s="45">
        <v>1</v>
      </c>
      <c r="G78" s="13" t="s">
        <v>281</v>
      </c>
      <c r="H78" s="14">
        <v>1</v>
      </c>
      <c r="I78" s="22">
        <v>8760</v>
      </c>
      <c r="J78" s="22">
        <v>4.5</v>
      </c>
      <c r="K78" s="19"/>
      <c r="L78" s="1" t="s">
        <v>9</v>
      </c>
    </row>
    <row r="79" spans="1:12">
      <c r="A79" s="2">
        <v>393</v>
      </c>
      <c r="B79" s="26" t="s">
        <v>81</v>
      </c>
      <c r="C79" s="9" t="s">
        <v>18</v>
      </c>
      <c r="D79" s="10" t="s">
        <v>222</v>
      </c>
      <c r="E79" s="31" t="s">
        <v>190</v>
      </c>
      <c r="F79" s="45">
        <v>2</v>
      </c>
      <c r="G79" s="13" t="s">
        <v>282</v>
      </c>
      <c r="H79" s="14">
        <v>2</v>
      </c>
      <c r="I79" s="22">
        <v>8760</v>
      </c>
      <c r="J79" s="22">
        <v>7.5</v>
      </c>
      <c r="K79" s="19"/>
      <c r="L79" s="1" t="s">
        <v>9</v>
      </c>
    </row>
    <row r="80" spans="1:12">
      <c r="A80" s="1">
        <v>394</v>
      </c>
      <c r="B80" s="26" t="s">
        <v>201</v>
      </c>
      <c r="C80" s="9" t="s">
        <v>18</v>
      </c>
      <c r="D80" s="10" t="s">
        <v>157</v>
      </c>
      <c r="E80" s="31" t="s">
        <v>273</v>
      </c>
      <c r="F80" s="45">
        <v>1</v>
      </c>
      <c r="G80" s="13" t="s">
        <v>162</v>
      </c>
      <c r="H80" s="14">
        <v>1</v>
      </c>
      <c r="I80" s="22">
        <v>8760</v>
      </c>
      <c r="J80" s="22">
        <v>13</v>
      </c>
      <c r="K80" s="19"/>
      <c r="L80" s="1" t="s">
        <v>9</v>
      </c>
    </row>
    <row r="81" spans="1:13">
      <c r="A81" s="2">
        <v>395</v>
      </c>
      <c r="B81" s="26" t="s">
        <v>75</v>
      </c>
      <c r="C81" s="9" t="s">
        <v>18</v>
      </c>
      <c r="D81" s="10" t="s">
        <v>235</v>
      </c>
      <c r="E81" s="31" t="s">
        <v>188</v>
      </c>
      <c r="F81" s="45">
        <v>1</v>
      </c>
      <c r="G81" s="13" t="s">
        <v>291</v>
      </c>
      <c r="H81" s="14">
        <v>2</v>
      </c>
      <c r="I81" s="22">
        <v>8760</v>
      </c>
      <c r="J81" s="22">
        <v>10</v>
      </c>
      <c r="K81" s="9"/>
      <c r="L81" s="1" t="s">
        <v>9</v>
      </c>
    </row>
    <row r="82" spans="1:13">
      <c r="A82" s="1">
        <v>396</v>
      </c>
      <c r="B82" s="26" t="s">
        <v>81</v>
      </c>
      <c r="C82" s="9" t="s">
        <v>18</v>
      </c>
      <c r="D82" s="10" t="s">
        <v>235</v>
      </c>
      <c r="E82" s="31" t="s">
        <v>190</v>
      </c>
      <c r="F82" s="45">
        <v>2</v>
      </c>
      <c r="G82" s="13" t="s">
        <v>292</v>
      </c>
      <c r="H82" s="14">
        <v>1</v>
      </c>
      <c r="I82" s="22">
        <v>8760</v>
      </c>
      <c r="J82" s="22">
        <v>7.5</v>
      </c>
      <c r="K82" s="9"/>
      <c r="L82" s="1" t="s">
        <v>9</v>
      </c>
    </row>
    <row r="83" spans="1:13">
      <c r="A83" s="2">
        <v>397</v>
      </c>
      <c r="B83" s="26" t="s">
        <v>208</v>
      </c>
      <c r="C83" s="9" t="s">
        <v>18</v>
      </c>
      <c r="D83" s="10" t="s">
        <v>235</v>
      </c>
      <c r="E83" s="31" t="s">
        <v>190</v>
      </c>
      <c r="F83" s="45">
        <v>1</v>
      </c>
      <c r="G83" s="13" t="s">
        <v>293</v>
      </c>
      <c r="H83" s="14">
        <v>1</v>
      </c>
      <c r="I83" s="22">
        <v>8760</v>
      </c>
      <c r="J83" s="22">
        <v>4.5</v>
      </c>
      <c r="K83" s="9"/>
      <c r="L83" s="1" t="s">
        <v>9</v>
      </c>
    </row>
    <row r="84" spans="1:13">
      <c r="A84" s="1">
        <v>398</v>
      </c>
      <c r="B84" s="26" t="s">
        <v>201</v>
      </c>
      <c r="C84" s="9" t="s">
        <v>18</v>
      </c>
      <c r="D84" s="10" t="s">
        <v>239</v>
      </c>
      <c r="E84" s="31" t="s">
        <v>273</v>
      </c>
      <c r="F84" s="45">
        <v>1</v>
      </c>
      <c r="G84" s="13" t="s">
        <v>294</v>
      </c>
      <c r="H84" s="14">
        <v>1</v>
      </c>
      <c r="I84" s="22">
        <v>8760</v>
      </c>
      <c r="J84" s="22">
        <v>13</v>
      </c>
      <c r="K84" s="9"/>
      <c r="L84" s="1" t="s">
        <v>9</v>
      </c>
    </row>
    <row r="85" spans="1:13">
      <c r="A85" s="2">
        <v>399</v>
      </c>
      <c r="B85" s="26" t="s">
        <v>95</v>
      </c>
      <c r="C85" s="9" t="s">
        <v>18</v>
      </c>
      <c r="D85" s="10" t="s">
        <v>306</v>
      </c>
      <c r="E85" s="31" t="s">
        <v>193</v>
      </c>
      <c r="F85" s="45">
        <v>1</v>
      </c>
      <c r="G85" s="13" t="s">
        <v>307</v>
      </c>
      <c r="H85" s="14">
        <v>1</v>
      </c>
      <c r="I85" s="22">
        <v>8760</v>
      </c>
      <c r="J85" s="22">
        <v>5.3</v>
      </c>
      <c r="K85" s="9"/>
      <c r="L85" s="1" t="s">
        <v>9</v>
      </c>
    </row>
    <row r="86" spans="1:13">
      <c r="A86" s="1">
        <v>400</v>
      </c>
      <c r="B86" s="26" t="s">
        <v>81</v>
      </c>
      <c r="C86" s="9" t="s">
        <v>18</v>
      </c>
      <c r="D86" s="10" t="s">
        <v>306</v>
      </c>
      <c r="E86" s="31" t="s">
        <v>190</v>
      </c>
      <c r="F86" s="45">
        <v>2</v>
      </c>
      <c r="G86" s="13" t="s">
        <v>308</v>
      </c>
      <c r="H86" s="14">
        <v>5</v>
      </c>
      <c r="I86" s="22">
        <v>8760</v>
      </c>
      <c r="J86" s="22">
        <v>7.5</v>
      </c>
      <c r="K86" s="9"/>
      <c r="L86" s="1" t="s">
        <v>9</v>
      </c>
    </row>
    <row r="87" spans="1:13">
      <c r="A87" s="2">
        <v>401</v>
      </c>
      <c r="B87" s="26" t="s">
        <v>75</v>
      </c>
      <c r="C87" s="9" t="s">
        <v>18</v>
      </c>
      <c r="D87" s="10" t="s">
        <v>315</v>
      </c>
      <c r="E87" s="31" t="s">
        <v>188</v>
      </c>
      <c r="F87" s="45">
        <v>1</v>
      </c>
      <c r="G87" s="13" t="s">
        <v>316</v>
      </c>
      <c r="H87" s="14">
        <v>1</v>
      </c>
      <c r="I87" s="22">
        <v>8760</v>
      </c>
      <c r="J87" s="22">
        <v>10</v>
      </c>
      <c r="K87" s="9"/>
      <c r="L87" s="1" t="s">
        <v>9</v>
      </c>
    </row>
    <row r="88" spans="1:13">
      <c r="A88" s="1">
        <v>402</v>
      </c>
      <c r="B88" s="26" t="s">
        <v>279</v>
      </c>
      <c r="C88" s="9" t="s">
        <v>18</v>
      </c>
      <c r="D88" s="10" t="s">
        <v>315</v>
      </c>
      <c r="E88" s="31" t="s">
        <v>193</v>
      </c>
      <c r="F88" s="45">
        <v>2</v>
      </c>
      <c r="G88" s="13" t="s">
        <v>317</v>
      </c>
      <c r="H88" s="14">
        <v>1</v>
      </c>
      <c r="I88" s="22">
        <v>8760</v>
      </c>
      <c r="J88" s="22">
        <v>5.3</v>
      </c>
      <c r="K88" s="9"/>
      <c r="L88" s="1" t="s">
        <v>9</v>
      </c>
    </row>
    <row r="89" spans="1:13">
      <c r="A89" s="1">
        <v>403</v>
      </c>
      <c r="B89" s="26" t="s">
        <v>369</v>
      </c>
      <c r="C89" s="9" t="s">
        <v>18</v>
      </c>
      <c r="D89" s="10" t="s">
        <v>52</v>
      </c>
      <c r="E89" s="31" t="s">
        <v>13</v>
      </c>
      <c r="F89" s="45">
        <v>1</v>
      </c>
      <c r="G89" s="13" t="s">
        <v>418</v>
      </c>
      <c r="H89" s="14">
        <v>2</v>
      </c>
      <c r="I89" s="22">
        <v>6570</v>
      </c>
      <c r="J89" s="22">
        <v>38</v>
      </c>
      <c r="K89" s="9"/>
      <c r="L89" s="1" t="s">
        <v>9</v>
      </c>
    </row>
    <row r="90" spans="1:13">
      <c r="A90" s="1">
        <v>404</v>
      </c>
      <c r="B90" s="26" t="s">
        <v>72</v>
      </c>
      <c r="C90" s="9" t="s">
        <v>18</v>
      </c>
      <c r="D90" s="10" t="s">
        <v>280</v>
      </c>
      <c r="E90" s="31" t="s">
        <v>67</v>
      </c>
      <c r="F90" s="45">
        <v>1</v>
      </c>
      <c r="G90" s="13" t="s">
        <v>161</v>
      </c>
      <c r="H90" s="14">
        <v>4</v>
      </c>
      <c r="I90" s="22">
        <v>0</v>
      </c>
      <c r="J90" s="22">
        <v>40</v>
      </c>
      <c r="K90" s="9"/>
      <c r="L90" s="1" t="s">
        <v>9</v>
      </c>
    </row>
    <row r="91" spans="1:13" s="5" customFormat="1">
      <c r="A91" s="1">
        <v>405</v>
      </c>
      <c r="B91" s="57" t="s">
        <v>72</v>
      </c>
      <c r="C91" s="19" t="s">
        <v>18</v>
      </c>
      <c r="D91" s="58" t="s">
        <v>370</v>
      </c>
      <c r="E91" s="59" t="s">
        <v>67</v>
      </c>
      <c r="F91" s="45">
        <v>1</v>
      </c>
      <c r="G91" s="60" t="s">
        <v>161</v>
      </c>
      <c r="H91" s="14">
        <v>2</v>
      </c>
      <c r="I91" s="22">
        <v>0</v>
      </c>
      <c r="J91" s="22">
        <v>40</v>
      </c>
      <c r="K91" s="19"/>
      <c r="L91" s="2" t="s">
        <v>9</v>
      </c>
    </row>
    <row r="92" spans="1:13">
      <c r="A92" s="1">
        <v>406</v>
      </c>
      <c r="B92" s="26" t="s">
        <v>72</v>
      </c>
      <c r="C92" s="9" t="s">
        <v>18</v>
      </c>
      <c r="D92" s="10" t="s">
        <v>371</v>
      </c>
      <c r="E92" s="31" t="s">
        <v>67</v>
      </c>
      <c r="F92" s="45">
        <v>1</v>
      </c>
      <c r="G92" s="13" t="s">
        <v>161</v>
      </c>
      <c r="H92" s="14">
        <v>2</v>
      </c>
      <c r="I92" s="22">
        <v>0</v>
      </c>
      <c r="J92" s="22">
        <v>40</v>
      </c>
      <c r="K92" s="19"/>
      <c r="L92" s="1" t="s">
        <v>9</v>
      </c>
    </row>
    <row r="93" spans="1:13">
      <c r="A93" s="1">
        <v>407</v>
      </c>
      <c r="B93" s="26" t="s">
        <v>72</v>
      </c>
      <c r="C93" s="9" t="s">
        <v>18</v>
      </c>
      <c r="D93" s="10" t="s">
        <v>222</v>
      </c>
      <c r="E93" s="31" t="s">
        <v>67</v>
      </c>
      <c r="F93" s="45">
        <v>1</v>
      </c>
      <c r="G93" s="13" t="s">
        <v>161</v>
      </c>
      <c r="H93" s="14">
        <v>7</v>
      </c>
      <c r="I93" s="22">
        <v>0</v>
      </c>
      <c r="J93" s="22">
        <v>40</v>
      </c>
      <c r="K93" s="19"/>
      <c r="L93" s="1" t="s">
        <v>9</v>
      </c>
    </row>
    <row r="94" spans="1:13">
      <c r="A94" s="1">
        <v>408</v>
      </c>
      <c r="B94" s="26" t="s">
        <v>72</v>
      </c>
      <c r="C94" s="9" t="s">
        <v>18</v>
      </c>
      <c r="D94" s="10" t="s">
        <v>363</v>
      </c>
      <c r="E94" s="31" t="s">
        <v>67</v>
      </c>
      <c r="F94" s="45">
        <v>1</v>
      </c>
      <c r="G94" s="13" t="s">
        <v>161</v>
      </c>
      <c r="H94" s="14">
        <v>1</v>
      </c>
      <c r="I94" s="22">
        <v>0</v>
      </c>
      <c r="J94" s="22">
        <v>40</v>
      </c>
      <c r="K94" s="19"/>
      <c r="L94" s="1" t="s">
        <v>9</v>
      </c>
    </row>
    <row r="95" spans="1:13">
      <c r="A95" s="1">
        <v>409</v>
      </c>
      <c r="B95" s="26" t="s">
        <v>72</v>
      </c>
      <c r="C95" s="9" t="s">
        <v>18</v>
      </c>
      <c r="D95" s="10" t="s">
        <v>364</v>
      </c>
      <c r="E95" s="31" t="s">
        <v>67</v>
      </c>
      <c r="F95" s="45">
        <v>1</v>
      </c>
      <c r="G95" s="13" t="s">
        <v>161</v>
      </c>
      <c r="H95" s="14">
        <v>1</v>
      </c>
      <c r="I95" s="22">
        <v>0</v>
      </c>
      <c r="J95" s="22">
        <v>40</v>
      </c>
      <c r="K95" s="19"/>
      <c r="L95" s="1" t="s">
        <v>9</v>
      </c>
      <c r="M95" s="5"/>
    </row>
    <row r="96" spans="1:13">
      <c r="A96" s="1">
        <v>410</v>
      </c>
      <c r="B96" s="26" t="s">
        <v>72</v>
      </c>
      <c r="C96" s="9" t="s">
        <v>18</v>
      </c>
      <c r="D96" s="10" t="s">
        <v>283</v>
      </c>
      <c r="E96" s="31" t="s">
        <v>67</v>
      </c>
      <c r="F96" s="45">
        <v>1</v>
      </c>
      <c r="G96" s="13" t="s">
        <v>161</v>
      </c>
      <c r="H96" s="14">
        <v>2</v>
      </c>
      <c r="I96" s="22">
        <v>0</v>
      </c>
      <c r="J96" s="22">
        <v>40</v>
      </c>
      <c r="K96" s="19"/>
      <c r="L96" s="1" t="s">
        <v>9</v>
      </c>
      <c r="M96" s="5"/>
    </row>
    <row r="97" spans="1:13">
      <c r="A97" s="1">
        <v>411</v>
      </c>
      <c r="B97" s="26" t="s">
        <v>72</v>
      </c>
      <c r="C97" s="9" t="s">
        <v>18</v>
      </c>
      <c r="D97" s="10" t="s">
        <v>284</v>
      </c>
      <c r="E97" s="31" t="s">
        <v>67</v>
      </c>
      <c r="F97" s="45">
        <v>1</v>
      </c>
      <c r="G97" s="13" t="s">
        <v>161</v>
      </c>
      <c r="H97" s="14">
        <v>1</v>
      </c>
      <c r="I97" s="22">
        <v>0</v>
      </c>
      <c r="J97" s="22">
        <v>40</v>
      </c>
      <c r="K97" s="19"/>
      <c r="L97" s="1" t="s">
        <v>9</v>
      </c>
      <c r="M97" s="5"/>
    </row>
    <row r="98" spans="1:13">
      <c r="A98" s="1">
        <v>412</v>
      </c>
      <c r="B98" s="26" t="s">
        <v>72</v>
      </c>
      <c r="C98" s="9" t="s">
        <v>18</v>
      </c>
      <c r="D98" s="10" t="s">
        <v>360</v>
      </c>
      <c r="E98" s="31" t="s">
        <v>67</v>
      </c>
      <c r="F98" s="45">
        <v>1</v>
      </c>
      <c r="G98" s="13" t="s">
        <v>161</v>
      </c>
      <c r="H98" s="14">
        <v>1</v>
      </c>
      <c r="I98" s="22">
        <v>0</v>
      </c>
      <c r="J98" s="22">
        <v>40</v>
      </c>
      <c r="K98" s="19"/>
      <c r="L98" s="1" t="s">
        <v>9</v>
      </c>
    </row>
    <row r="99" spans="1:13">
      <c r="A99" s="1">
        <v>413</v>
      </c>
      <c r="B99" s="26" t="s">
        <v>72</v>
      </c>
      <c r="C99" s="9" t="s">
        <v>18</v>
      </c>
      <c r="D99" s="10" t="s">
        <v>288</v>
      </c>
      <c r="E99" s="31" t="s">
        <v>67</v>
      </c>
      <c r="F99" s="45">
        <v>1</v>
      </c>
      <c r="G99" s="13" t="s">
        <v>161</v>
      </c>
      <c r="H99" s="14">
        <v>2</v>
      </c>
      <c r="I99" s="22">
        <v>0</v>
      </c>
      <c r="J99" s="22">
        <v>40</v>
      </c>
      <c r="K99" s="19"/>
      <c r="L99" s="1" t="s">
        <v>9</v>
      </c>
    </row>
    <row r="100" spans="1:13">
      <c r="A100" s="1">
        <v>414</v>
      </c>
      <c r="B100" s="26" t="s">
        <v>72</v>
      </c>
      <c r="C100" s="9" t="s">
        <v>18</v>
      </c>
      <c r="D100" s="10" t="s">
        <v>107</v>
      </c>
      <c r="E100" s="31" t="s">
        <v>67</v>
      </c>
      <c r="F100" s="45">
        <v>1</v>
      </c>
      <c r="G100" s="13" t="s">
        <v>161</v>
      </c>
      <c r="H100" s="14">
        <v>1</v>
      </c>
      <c r="I100" s="22">
        <v>0</v>
      </c>
      <c r="J100" s="22">
        <v>40</v>
      </c>
      <c r="K100" s="19"/>
      <c r="L100" s="1" t="s">
        <v>9</v>
      </c>
    </row>
    <row r="101" spans="1:13">
      <c r="A101" s="1">
        <v>415</v>
      </c>
      <c r="B101" s="26" t="s">
        <v>72</v>
      </c>
      <c r="C101" s="9" t="s">
        <v>18</v>
      </c>
      <c r="D101" s="10" t="s">
        <v>133</v>
      </c>
      <c r="E101" s="31" t="s">
        <v>67</v>
      </c>
      <c r="F101" s="45">
        <v>1</v>
      </c>
      <c r="G101" s="13" t="s">
        <v>161</v>
      </c>
      <c r="H101" s="14">
        <v>1</v>
      </c>
      <c r="I101" s="22">
        <v>0</v>
      </c>
      <c r="J101" s="22">
        <v>40</v>
      </c>
      <c r="K101" s="19"/>
      <c r="L101" s="1" t="s">
        <v>9</v>
      </c>
    </row>
    <row r="102" spans="1:13" s="5" customFormat="1">
      <c r="A102" s="1">
        <v>416</v>
      </c>
      <c r="B102" s="26" t="s">
        <v>72</v>
      </c>
      <c r="C102" s="9" t="s">
        <v>18</v>
      </c>
      <c r="D102" s="10" t="s">
        <v>231</v>
      </c>
      <c r="E102" s="31" t="s">
        <v>67</v>
      </c>
      <c r="F102" s="45">
        <v>1</v>
      </c>
      <c r="G102" s="13" t="s">
        <v>161</v>
      </c>
      <c r="H102" s="14">
        <v>1</v>
      </c>
      <c r="I102" s="22">
        <v>0</v>
      </c>
      <c r="J102" s="22">
        <v>40</v>
      </c>
      <c r="K102" s="19"/>
      <c r="L102" s="1" t="s">
        <v>9</v>
      </c>
    </row>
    <row r="103" spans="1:13">
      <c r="A103" s="1">
        <v>417</v>
      </c>
      <c r="B103" s="26" t="s">
        <v>72</v>
      </c>
      <c r="C103" s="9" t="s">
        <v>18</v>
      </c>
      <c r="D103" s="10" t="s">
        <v>134</v>
      </c>
      <c r="E103" s="31" t="s">
        <v>67</v>
      </c>
      <c r="F103" s="45">
        <v>1</v>
      </c>
      <c r="G103" s="13" t="s">
        <v>161</v>
      </c>
      <c r="H103" s="14">
        <v>1</v>
      </c>
      <c r="I103" s="22">
        <v>0</v>
      </c>
      <c r="J103" s="22">
        <v>40</v>
      </c>
      <c r="K103" s="9"/>
      <c r="L103" s="1" t="s">
        <v>9</v>
      </c>
    </row>
    <row r="104" spans="1:13">
      <c r="A104" s="1">
        <v>418</v>
      </c>
      <c r="B104" s="26" t="s">
        <v>72</v>
      </c>
      <c r="C104" s="9" t="s">
        <v>18</v>
      </c>
      <c r="D104" s="10" t="s">
        <v>157</v>
      </c>
      <c r="E104" s="31" t="s">
        <v>67</v>
      </c>
      <c r="F104" s="45">
        <v>1</v>
      </c>
      <c r="G104" s="13" t="s">
        <v>161</v>
      </c>
      <c r="H104" s="14">
        <v>2</v>
      </c>
      <c r="I104" s="22">
        <v>0</v>
      </c>
      <c r="J104" s="22">
        <v>40</v>
      </c>
      <c r="K104" s="19"/>
      <c r="L104" s="1" t="s">
        <v>9</v>
      </c>
    </row>
    <row r="105" spans="1:13">
      <c r="A105" s="1">
        <v>419</v>
      </c>
      <c r="B105" s="26" t="s">
        <v>72</v>
      </c>
      <c r="C105" s="9" t="s">
        <v>18</v>
      </c>
      <c r="D105" s="10" t="s">
        <v>235</v>
      </c>
      <c r="E105" s="31" t="s">
        <v>67</v>
      </c>
      <c r="F105" s="45">
        <v>1</v>
      </c>
      <c r="G105" s="13" t="s">
        <v>161</v>
      </c>
      <c r="H105" s="14">
        <v>8</v>
      </c>
      <c r="I105" s="22">
        <v>0</v>
      </c>
      <c r="J105" s="22">
        <v>40</v>
      </c>
      <c r="K105" s="9"/>
      <c r="L105" s="1" t="s">
        <v>9</v>
      </c>
    </row>
    <row r="106" spans="1:13">
      <c r="A106" s="1">
        <v>420</v>
      </c>
      <c r="B106" s="26" t="s">
        <v>72</v>
      </c>
      <c r="C106" s="9" t="s">
        <v>18</v>
      </c>
      <c r="D106" s="10" t="s">
        <v>239</v>
      </c>
      <c r="E106" s="31" t="s">
        <v>67</v>
      </c>
      <c r="F106" s="45">
        <v>1</v>
      </c>
      <c r="G106" s="13" t="s">
        <v>161</v>
      </c>
      <c r="H106" s="14">
        <v>2</v>
      </c>
      <c r="I106" s="22">
        <v>0</v>
      </c>
      <c r="J106" s="22">
        <v>40</v>
      </c>
      <c r="K106" s="9"/>
      <c r="L106" s="1" t="s">
        <v>9</v>
      </c>
    </row>
    <row r="107" spans="1:13">
      <c r="A107" s="1">
        <v>421</v>
      </c>
      <c r="B107" s="26" t="s">
        <v>72</v>
      </c>
      <c r="C107" s="9" t="s">
        <v>18</v>
      </c>
      <c r="D107" s="10" t="s">
        <v>159</v>
      </c>
      <c r="E107" s="31" t="s">
        <v>67</v>
      </c>
      <c r="F107" s="45">
        <v>1</v>
      </c>
      <c r="G107" s="13" t="s">
        <v>161</v>
      </c>
      <c r="H107" s="14">
        <v>1</v>
      </c>
      <c r="I107" s="22">
        <v>0</v>
      </c>
      <c r="J107" s="22">
        <v>40</v>
      </c>
      <c r="K107" s="9"/>
      <c r="L107" s="1" t="s">
        <v>9</v>
      </c>
    </row>
    <row r="108" spans="1:13">
      <c r="A108" s="1">
        <v>422</v>
      </c>
      <c r="B108" s="26" t="s">
        <v>373</v>
      </c>
      <c r="C108" s="9" t="s">
        <v>18</v>
      </c>
      <c r="D108" s="10" t="s">
        <v>296</v>
      </c>
      <c r="E108" s="31" t="s">
        <v>326</v>
      </c>
      <c r="F108" s="45">
        <v>1</v>
      </c>
      <c r="G108" s="13" t="s">
        <v>299</v>
      </c>
      <c r="H108" s="14">
        <v>1</v>
      </c>
      <c r="I108" s="22">
        <v>0</v>
      </c>
      <c r="J108" s="22">
        <v>40</v>
      </c>
      <c r="K108" s="9"/>
      <c r="L108" s="1" t="s">
        <v>9</v>
      </c>
    </row>
    <row r="109" spans="1:13">
      <c r="A109" s="1">
        <v>423</v>
      </c>
      <c r="B109" s="26" t="s">
        <v>373</v>
      </c>
      <c r="C109" s="9" t="s">
        <v>18</v>
      </c>
      <c r="D109" s="10" t="s">
        <v>300</v>
      </c>
      <c r="E109" s="31" t="s">
        <v>67</v>
      </c>
      <c r="F109" s="45">
        <v>1</v>
      </c>
      <c r="G109" s="13" t="s">
        <v>301</v>
      </c>
      <c r="H109" s="14">
        <v>1</v>
      </c>
      <c r="I109" s="22">
        <v>0</v>
      </c>
      <c r="J109" s="22">
        <v>40</v>
      </c>
      <c r="K109" s="9"/>
      <c r="L109" s="1" t="s">
        <v>9</v>
      </c>
    </row>
    <row r="110" spans="1:13">
      <c r="A110" s="1">
        <v>424</v>
      </c>
      <c r="B110" s="26" t="s">
        <v>72</v>
      </c>
      <c r="C110" s="9" t="s">
        <v>18</v>
      </c>
      <c r="D110" s="10" t="s">
        <v>302</v>
      </c>
      <c r="E110" s="31" t="s">
        <v>67</v>
      </c>
      <c r="F110" s="45">
        <v>1</v>
      </c>
      <c r="G110" s="13" t="s">
        <v>161</v>
      </c>
      <c r="H110" s="14">
        <v>2</v>
      </c>
      <c r="I110" s="22">
        <v>0</v>
      </c>
      <c r="J110" s="22">
        <v>40</v>
      </c>
      <c r="K110" s="9"/>
      <c r="L110" s="1" t="s">
        <v>9</v>
      </c>
    </row>
    <row r="111" spans="1:13">
      <c r="A111" s="1">
        <v>425</v>
      </c>
      <c r="B111" s="26" t="s">
        <v>72</v>
      </c>
      <c r="C111" s="9" t="s">
        <v>18</v>
      </c>
      <c r="D111" s="10" t="s">
        <v>304</v>
      </c>
      <c r="E111" s="31" t="s">
        <v>67</v>
      </c>
      <c r="F111" s="45">
        <v>1</v>
      </c>
      <c r="G111" s="13" t="s">
        <v>161</v>
      </c>
      <c r="H111" s="14">
        <v>1</v>
      </c>
      <c r="I111" s="22">
        <v>0</v>
      </c>
      <c r="J111" s="22">
        <v>40</v>
      </c>
      <c r="K111" s="9"/>
      <c r="L111" s="1" t="s">
        <v>9</v>
      </c>
    </row>
    <row r="112" spans="1:13">
      <c r="A112" s="1">
        <v>426</v>
      </c>
      <c r="B112" s="26" t="s">
        <v>72</v>
      </c>
      <c r="C112" s="9" t="s">
        <v>18</v>
      </c>
      <c r="D112" s="10" t="s">
        <v>306</v>
      </c>
      <c r="E112" s="31" t="s">
        <v>67</v>
      </c>
      <c r="F112" s="45">
        <v>1</v>
      </c>
      <c r="G112" s="13" t="s">
        <v>161</v>
      </c>
      <c r="H112" s="14">
        <v>17</v>
      </c>
      <c r="I112" s="22">
        <v>0</v>
      </c>
      <c r="J112" s="22">
        <v>40</v>
      </c>
      <c r="K112" s="9"/>
      <c r="L112" s="1" t="s">
        <v>9</v>
      </c>
    </row>
    <row r="113" spans="1:12">
      <c r="A113" s="1">
        <v>427</v>
      </c>
      <c r="B113" s="26" t="s">
        <v>72</v>
      </c>
      <c r="C113" s="9" t="s">
        <v>18</v>
      </c>
      <c r="D113" s="10" t="s">
        <v>310</v>
      </c>
      <c r="E113" s="31" t="s">
        <v>67</v>
      </c>
      <c r="F113" s="45">
        <v>1</v>
      </c>
      <c r="G113" s="13" t="s">
        <v>161</v>
      </c>
      <c r="H113" s="14">
        <v>2</v>
      </c>
      <c r="I113" s="22">
        <v>0</v>
      </c>
      <c r="J113" s="22">
        <v>40</v>
      </c>
      <c r="K113" s="9"/>
      <c r="L113" s="1" t="s">
        <v>9</v>
      </c>
    </row>
    <row r="114" spans="1:12">
      <c r="A114" s="1">
        <v>428</v>
      </c>
      <c r="B114" s="26" t="s">
        <v>72</v>
      </c>
      <c r="C114" s="9" t="s">
        <v>18</v>
      </c>
      <c r="D114" s="10" t="s">
        <v>312</v>
      </c>
      <c r="E114" s="31" t="s">
        <v>67</v>
      </c>
      <c r="F114" s="45">
        <v>1</v>
      </c>
      <c r="G114" s="13" t="s">
        <v>161</v>
      </c>
      <c r="H114" s="14">
        <v>2</v>
      </c>
      <c r="I114" s="22">
        <v>0</v>
      </c>
      <c r="J114" s="22">
        <v>40</v>
      </c>
      <c r="K114" s="9"/>
      <c r="L114" s="1" t="s">
        <v>9</v>
      </c>
    </row>
    <row r="115" spans="1:12">
      <c r="A115" s="1">
        <v>429</v>
      </c>
      <c r="B115" s="26" t="s">
        <v>72</v>
      </c>
      <c r="C115" s="9" t="s">
        <v>18</v>
      </c>
      <c r="D115" s="10" t="s">
        <v>313</v>
      </c>
      <c r="E115" s="31" t="s">
        <v>67</v>
      </c>
      <c r="F115" s="45">
        <v>1</v>
      </c>
      <c r="G115" s="13" t="s">
        <v>161</v>
      </c>
      <c r="H115" s="14">
        <v>4</v>
      </c>
      <c r="I115" s="22">
        <v>0</v>
      </c>
      <c r="J115" s="22">
        <v>40</v>
      </c>
      <c r="K115" s="9"/>
      <c r="L115" s="1" t="s">
        <v>9</v>
      </c>
    </row>
    <row r="116" spans="1:12">
      <c r="A116" s="1">
        <v>430</v>
      </c>
      <c r="B116" s="26" t="s">
        <v>207</v>
      </c>
      <c r="C116" s="9" t="s">
        <v>18</v>
      </c>
      <c r="D116" s="10" t="s">
        <v>314</v>
      </c>
      <c r="E116" s="31" t="s">
        <v>67</v>
      </c>
      <c r="F116" s="45">
        <v>1</v>
      </c>
      <c r="G116" s="13" t="s">
        <v>447</v>
      </c>
      <c r="H116" s="14">
        <v>1</v>
      </c>
      <c r="I116" s="22">
        <v>0</v>
      </c>
      <c r="J116" s="22">
        <v>40</v>
      </c>
      <c r="K116" s="9"/>
      <c r="L116" s="1" t="s">
        <v>9</v>
      </c>
    </row>
    <row r="117" spans="1:12">
      <c r="A117" s="1">
        <v>431</v>
      </c>
      <c r="B117" s="26" t="s">
        <v>72</v>
      </c>
      <c r="C117" s="9" t="s">
        <v>18</v>
      </c>
      <c r="D117" s="10" t="s">
        <v>372</v>
      </c>
      <c r="E117" s="31" t="s">
        <v>67</v>
      </c>
      <c r="F117" s="45">
        <v>1</v>
      </c>
      <c r="G117" s="13" t="s">
        <v>161</v>
      </c>
      <c r="H117" s="14">
        <v>1</v>
      </c>
      <c r="I117" s="22">
        <v>0</v>
      </c>
      <c r="J117" s="22">
        <v>40</v>
      </c>
      <c r="K117" s="9"/>
      <c r="L117" s="1" t="s">
        <v>9</v>
      </c>
    </row>
    <row r="118" spans="1:12" s="5" customFormat="1">
      <c r="A118" s="1">
        <v>432</v>
      </c>
      <c r="B118" s="57" t="s">
        <v>72</v>
      </c>
      <c r="C118" s="19" t="s">
        <v>18</v>
      </c>
      <c r="D118" s="58" t="s">
        <v>315</v>
      </c>
      <c r="E118" s="59" t="s">
        <v>67</v>
      </c>
      <c r="F118" s="45">
        <v>1</v>
      </c>
      <c r="G118" s="60" t="s">
        <v>161</v>
      </c>
      <c r="H118" s="14">
        <v>6</v>
      </c>
      <c r="I118" s="22">
        <v>0</v>
      </c>
      <c r="J118" s="22">
        <v>40</v>
      </c>
      <c r="K118" s="19"/>
      <c r="L118" s="2" t="s">
        <v>9</v>
      </c>
    </row>
    <row r="119" spans="1:12">
      <c r="A119" s="1">
        <v>433</v>
      </c>
      <c r="B119" s="26" t="s">
        <v>72</v>
      </c>
      <c r="C119" s="9" t="s">
        <v>18</v>
      </c>
      <c r="D119" s="10" t="s">
        <v>318</v>
      </c>
      <c r="E119" s="31" t="s">
        <v>67</v>
      </c>
      <c r="F119" s="45">
        <v>1</v>
      </c>
      <c r="G119" s="13" t="s">
        <v>161</v>
      </c>
      <c r="H119" s="14">
        <v>1</v>
      </c>
      <c r="I119" s="22">
        <v>0</v>
      </c>
      <c r="J119" s="22">
        <v>40</v>
      </c>
      <c r="K119" s="9"/>
      <c r="L119" s="1" t="s">
        <v>9</v>
      </c>
    </row>
    <row r="120" spans="1:12">
      <c r="A120" s="1">
        <v>434</v>
      </c>
      <c r="B120" s="26" t="s">
        <v>72</v>
      </c>
      <c r="C120" s="9" t="s">
        <v>18</v>
      </c>
      <c r="D120" s="10" t="s">
        <v>319</v>
      </c>
      <c r="E120" s="31" t="s">
        <v>67</v>
      </c>
      <c r="F120" s="45">
        <v>1</v>
      </c>
      <c r="G120" s="13" t="s">
        <v>161</v>
      </c>
      <c r="H120" s="14">
        <v>1</v>
      </c>
      <c r="I120" s="22">
        <v>0</v>
      </c>
      <c r="J120" s="22">
        <v>40</v>
      </c>
      <c r="K120" s="9"/>
      <c r="L120" s="1" t="s">
        <v>9</v>
      </c>
    </row>
    <row r="121" spans="1:12">
      <c r="A121" s="1">
        <v>435</v>
      </c>
      <c r="B121" s="26" t="s">
        <v>72</v>
      </c>
      <c r="C121" s="9" t="s">
        <v>18</v>
      </c>
      <c r="D121" s="10" t="s">
        <v>320</v>
      </c>
      <c r="E121" s="31" t="s">
        <v>67</v>
      </c>
      <c r="F121" s="45">
        <v>1</v>
      </c>
      <c r="G121" s="13" t="s">
        <v>161</v>
      </c>
      <c r="H121" s="14">
        <v>1</v>
      </c>
      <c r="I121" s="22">
        <v>0</v>
      </c>
      <c r="J121" s="22">
        <v>40</v>
      </c>
      <c r="K121" s="9"/>
      <c r="L121" s="1" t="s">
        <v>9</v>
      </c>
    </row>
    <row r="122" spans="1:12">
      <c r="A122" s="1">
        <v>436</v>
      </c>
      <c r="B122" s="26" t="s">
        <v>72</v>
      </c>
      <c r="C122" s="9" t="s">
        <v>18</v>
      </c>
      <c r="D122" s="10" t="s">
        <v>321</v>
      </c>
      <c r="E122" s="31" t="s">
        <v>67</v>
      </c>
      <c r="F122" s="45">
        <v>1</v>
      </c>
      <c r="G122" s="13" t="s">
        <v>161</v>
      </c>
      <c r="H122" s="14">
        <v>1</v>
      </c>
      <c r="I122" s="22">
        <v>0</v>
      </c>
      <c r="J122" s="22">
        <v>40</v>
      </c>
      <c r="K122" s="9"/>
      <c r="L122" s="1" t="s">
        <v>9</v>
      </c>
    </row>
    <row r="123" spans="1:12">
      <c r="A123" s="1">
        <v>437</v>
      </c>
      <c r="B123" s="26" t="s">
        <v>72</v>
      </c>
      <c r="C123" s="9" t="s">
        <v>18</v>
      </c>
      <c r="D123" s="10" t="s">
        <v>323</v>
      </c>
      <c r="E123" s="31" t="s">
        <v>67</v>
      </c>
      <c r="F123" s="45">
        <v>1</v>
      </c>
      <c r="G123" s="13" t="s">
        <v>161</v>
      </c>
      <c r="H123" s="14">
        <v>1</v>
      </c>
      <c r="I123" s="22">
        <v>0</v>
      </c>
      <c r="J123" s="22">
        <v>40</v>
      </c>
      <c r="K123" s="9"/>
      <c r="L123" s="1" t="s">
        <v>9</v>
      </c>
    </row>
    <row r="124" spans="1:12">
      <c r="A124" s="1">
        <v>438</v>
      </c>
      <c r="B124" s="26" t="s">
        <v>72</v>
      </c>
      <c r="C124" s="9" t="s">
        <v>18</v>
      </c>
      <c r="D124" s="10" t="s">
        <v>324</v>
      </c>
      <c r="E124" s="31" t="s">
        <v>67</v>
      </c>
      <c r="F124" s="45">
        <v>1</v>
      </c>
      <c r="G124" s="13" t="s">
        <v>161</v>
      </c>
      <c r="H124" s="14">
        <v>1</v>
      </c>
      <c r="I124" s="22">
        <v>0</v>
      </c>
      <c r="J124" s="22">
        <v>40</v>
      </c>
      <c r="K124" s="9"/>
      <c r="L124" s="1" t="s">
        <v>9</v>
      </c>
    </row>
    <row r="125" spans="1:12">
      <c r="A125" s="1">
        <v>439</v>
      </c>
      <c r="B125" s="26" t="s">
        <v>369</v>
      </c>
      <c r="C125" s="9" t="s">
        <v>18</v>
      </c>
      <c r="D125" s="10" t="s">
        <v>141</v>
      </c>
      <c r="E125" s="31" t="s">
        <v>13</v>
      </c>
      <c r="F125" s="45">
        <v>1</v>
      </c>
      <c r="G125" s="13" t="s">
        <v>418</v>
      </c>
      <c r="H125" s="14">
        <v>2</v>
      </c>
      <c r="I125" s="22">
        <v>6570</v>
      </c>
      <c r="J125" s="22">
        <v>38</v>
      </c>
      <c r="K125" s="9"/>
      <c r="L125" s="1" t="s">
        <v>9</v>
      </c>
    </row>
    <row r="126" spans="1:12">
      <c r="H126" s="53">
        <f>SUM(H89:H125)</f>
        <v>88</v>
      </c>
    </row>
  </sheetData>
  <phoneticPr fontId="3"/>
  <dataValidations count="1">
    <dataValidation allowBlank="1" showInputMessage="1" showErrorMessage="1" sqref="G77:G88 D77:D88 D3:D76 G89:G125 D89:D125 G3:G76" xr:uid="{A37FEE05-814B-4643-8079-D0F04C295671}"/>
  </dataValidations>
  <pageMargins left="0.70866141732283472" right="0.70866141732283472" top="0.74803149606299213" bottom="0.74803149606299213" header="0.31496062992125984" footer="0.31496062992125984"/>
  <pageSetup paperSize="8" scale="76" fitToHeight="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E25CC-3683-4A66-A272-39E07AF6105F}">
  <sheetPr>
    <pageSetUpPr fitToPage="1"/>
  </sheetPr>
  <dimension ref="A1:L83"/>
  <sheetViews>
    <sheetView topLeftCell="A55" workbookViewId="0">
      <selection activeCell="F26" sqref="F26"/>
    </sheetView>
  </sheetViews>
  <sheetFormatPr defaultRowHeight="17.649999999999999"/>
  <cols>
    <col min="1" max="1" width="4.4375" customWidth="1"/>
    <col min="2" max="2" width="8.25" style="8" bestFit="1" customWidth="1"/>
    <col min="3" max="3" width="4.5" style="8" customWidth="1"/>
    <col min="4" max="4" width="23" style="8" bestFit="1" customWidth="1"/>
    <col min="5" max="5" width="21.375" style="8" bestFit="1" customWidth="1"/>
    <col min="6" max="6" width="4.8125" style="8" bestFit="1" customWidth="1"/>
    <col min="7" max="7" width="23.9375" style="8" customWidth="1"/>
    <col min="8" max="8" width="5.1875" style="8" bestFit="1" customWidth="1"/>
    <col min="9" max="9" width="12.9375" style="21" customWidth="1"/>
    <col min="10" max="10" width="15.4375" style="21" bestFit="1" customWidth="1"/>
    <col min="11" max="11" width="22.4375" style="6" customWidth="1"/>
    <col min="12" max="12" width="11.8125" bestFit="1" customWidth="1"/>
  </cols>
  <sheetData>
    <row r="1" spans="1:12" ht="22.9">
      <c r="A1" s="3" t="s">
        <v>69</v>
      </c>
    </row>
    <row r="2" spans="1:12">
      <c r="A2" s="1" t="s">
        <v>0</v>
      </c>
      <c r="B2" s="9" t="s">
        <v>12</v>
      </c>
      <c r="C2" s="9" t="s">
        <v>1</v>
      </c>
      <c r="D2" s="9" t="s">
        <v>11</v>
      </c>
      <c r="E2" s="9" t="s">
        <v>2</v>
      </c>
      <c r="F2" s="9" t="s">
        <v>3</v>
      </c>
      <c r="G2" s="9" t="s">
        <v>6</v>
      </c>
      <c r="H2" s="9" t="s">
        <v>4</v>
      </c>
      <c r="I2" s="19" t="s">
        <v>8</v>
      </c>
      <c r="J2" s="19" t="s">
        <v>5</v>
      </c>
      <c r="K2" s="7" t="s">
        <v>10</v>
      </c>
      <c r="L2" s="1" t="s">
        <v>7</v>
      </c>
    </row>
    <row r="3" spans="1:12">
      <c r="A3" s="1">
        <v>440</v>
      </c>
      <c r="B3" s="26" t="s">
        <v>210</v>
      </c>
      <c r="C3" s="9" t="s">
        <v>16</v>
      </c>
      <c r="D3" s="10" t="s">
        <v>328</v>
      </c>
      <c r="E3" s="31" t="s">
        <v>425</v>
      </c>
      <c r="F3" s="45">
        <v>4</v>
      </c>
      <c r="G3" s="13" t="s">
        <v>271</v>
      </c>
      <c r="H3" s="14">
        <v>16</v>
      </c>
      <c r="I3" s="22">
        <v>1458</v>
      </c>
      <c r="J3" s="22">
        <v>210</v>
      </c>
      <c r="K3" s="7"/>
      <c r="L3" s="1" t="s">
        <v>9</v>
      </c>
    </row>
    <row r="4" spans="1:12">
      <c r="A4" s="1">
        <v>441</v>
      </c>
      <c r="B4" s="26" t="s">
        <v>73</v>
      </c>
      <c r="C4" s="9" t="s">
        <v>16</v>
      </c>
      <c r="D4" s="10" t="s">
        <v>328</v>
      </c>
      <c r="E4" s="31" t="s">
        <v>187</v>
      </c>
      <c r="F4" s="45">
        <v>1</v>
      </c>
      <c r="G4" s="13" t="s">
        <v>430</v>
      </c>
      <c r="H4" s="14">
        <v>5</v>
      </c>
      <c r="I4" s="22">
        <v>1458</v>
      </c>
      <c r="J4" s="22">
        <v>32</v>
      </c>
      <c r="K4" s="7"/>
      <c r="L4" s="1" t="s">
        <v>9</v>
      </c>
    </row>
    <row r="5" spans="1:12">
      <c r="A5" s="1">
        <v>442</v>
      </c>
      <c r="B5" s="26" t="s">
        <v>73</v>
      </c>
      <c r="C5" s="9" t="s">
        <v>16</v>
      </c>
      <c r="D5" s="10" t="s">
        <v>222</v>
      </c>
      <c r="E5" s="31" t="s">
        <v>187</v>
      </c>
      <c r="F5" s="45">
        <v>1</v>
      </c>
      <c r="G5" s="13" t="s">
        <v>430</v>
      </c>
      <c r="H5" s="14">
        <v>4</v>
      </c>
      <c r="I5" s="22">
        <v>6570</v>
      </c>
      <c r="J5" s="22">
        <v>32</v>
      </c>
      <c r="K5" s="7"/>
      <c r="L5" s="1" t="s">
        <v>9</v>
      </c>
    </row>
    <row r="6" spans="1:12">
      <c r="A6" s="1">
        <v>443</v>
      </c>
      <c r="B6" s="26" t="s">
        <v>55</v>
      </c>
      <c r="C6" s="9" t="s">
        <v>16</v>
      </c>
      <c r="D6" s="10" t="s">
        <v>329</v>
      </c>
      <c r="E6" s="31" t="s">
        <v>13</v>
      </c>
      <c r="F6" s="45">
        <v>1</v>
      </c>
      <c r="G6" s="13" t="s">
        <v>309</v>
      </c>
      <c r="H6" s="14">
        <v>2</v>
      </c>
      <c r="I6" s="22">
        <v>365</v>
      </c>
      <c r="J6" s="22">
        <v>48</v>
      </c>
      <c r="K6" s="19"/>
      <c r="L6" s="1" t="s">
        <v>9</v>
      </c>
    </row>
    <row r="7" spans="1:12">
      <c r="A7" s="1">
        <v>444</v>
      </c>
      <c r="B7" s="26" t="s">
        <v>58</v>
      </c>
      <c r="C7" s="9" t="s">
        <v>16</v>
      </c>
      <c r="D7" s="10" t="s">
        <v>329</v>
      </c>
      <c r="E7" s="31" t="s">
        <v>13</v>
      </c>
      <c r="F7" s="45">
        <v>1</v>
      </c>
      <c r="G7" s="13" t="s">
        <v>64</v>
      </c>
      <c r="H7" s="14">
        <v>1</v>
      </c>
      <c r="I7" s="22">
        <v>365</v>
      </c>
      <c r="J7" s="22">
        <v>48</v>
      </c>
      <c r="K7" s="19"/>
      <c r="L7" s="1" t="s">
        <v>9</v>
      </c>
    </row>
    <row r="8" spans="1:12">
      <c r="A8" s="1">
        <v>445</v>
      </c>
      <c r="B8" s="26" t="s">
        <v>76</v>
      </c>
      <c r="C8" s="9" t="s">
        <v>16</v>
      </c>
      <c r="D8" s="10" t="s">
        <v>112</v>
      </c>
      <c r="E8" s="31" t="s">
        <v>13</v>
      </c>
      <c r="F8" s="45">
        <v>1</v>
      </c>
      <c r="G8" s="13" t="s">
        <v>164</v>
      </c>
      <c r="H8" s="14">
        <v>2</v>
      </c>
      <c r="I8" s="22">
        <v>365</v>
      </c>
      <c r="J8" s="22">
        <v>48</v>
      </c>
      <c r="K8" s="19"/>
      <c r="L8" s="1" t="s">
        <v>9</v>
      </c>
    </row>
    <row r="9" spans="1:12">
      <c r="A9" s="1">
        <v>446</v>
      </c>
      <c r="B9" s="26" t="s">
        <v>327</v>
      </c>
      <c r="C9" s="9" t="s">
        <v>16</v>
      </c>
      <c r="D9" s="10" t="s">
        <v>142</v>
      </c>
      <c r="E9" s="31" t="s">
        <v>13</v>
      </c>
      <c r="F9" s="45">
        <v>1</v>
      </c>
      <c r="G9" s="13" t="s">
        <v>341</v>
      </c>
      <c r="H9" s="14">
        <v>4</v>
      </c>
      <c r="I9" s="22">
        <v>729</v>
      </c>
      <c r="J9" s="22">
        <v>48</v>
      </c>
      <c r="K9" s="19"/>
      <c r="L9" s="1" t="s">
        <v>9</v>
      </c>
    </row>
    <row r="10" spans="1:12">
      <c r="A10" s="1">
        <v>447</v>
      </c>
      <c r="B10" s="26" t="s">
        <v>74</v>
      </c>
      <c r="C10" s="9" t="s">
        <v>16</v>
      </c>
      <c r="D10" s="10" t="s">
        <v>142</v>
      </c>
      <c r="E10" s="31" t="s">
        <v>13</v>
      </c>
      <c r="F10" s="45">
        <v>1</v>
      </c>
      <c r="G10" s="13" t="s">
        <v>163</v>
      </c>
      <c r="H10" s="14">
        <v>2</v>
      </c>
      <c r="I10" s="22">
        <v>729</v>
      </c>
      <c r="J10" s="22">
        <v>48</v>
      </c>
      <c r="K10" s="19"/>
      <c r="L10" s="1" t="s">
        <v>9</v>
      </c>
    </row>
    <row r="11" spans="1:12">
      <c r="A11" s="1">
        <v>448</v>
      </c>
      <c r="B11" s="26" t="s">
        <v>78</v>
      </c>
      <c r="C11" s="9" t="s">
        <v>16</v>
      </c>
      <c r="D11" s="10" t="s">
        <v>148</v>
      </c>
      <c r="E11" s="31" t="s">
        <v>421</v>
      </c>
      <c r="F11" s="45">
        <v>1</v>
      </c>
      <c r="G11" s="13" t="s">
        <v>64</v>
      </c>
      <c r="H11" s="14">
        <v>1</v>
      </c>
      <c r="I11" s="22">
        <v>365</v>
      </c>
      <c r="J11" s="22">
        <v>22.5</v>
      </c>
      <c r="K11" s="19"/>
      <c r="L11" s="1" t="s">
        <v>9</v>
      </c>
    </row>
    <row r="12" spans="1:12">
      <c r="A12" s="1">
        <v>449</v>
      </c>
      <c r="B12" s="26" t="s">
        <v>74</v>
      </c>
      <c r="C12" s="9" t="s">
        <v>16</v>
      </c>
      <c r="D12" s="10" t="s">
        <v>107</v>
      </c>
      <c r="E12" s="31" t="s">
        <v>13</v>
      </c>
      <c r="F12" s="45">
        <v>1</v>
      </c>
      <c r="G12" s="13" t="s">
        <v>163</v>
      </c>
      <c r="H12" s="14">
        <v>6</v>
      </c>
      <c r="I12" s="22">
        <v>6570</v>
      </c>
      <c r="J12" s="22">
        <v>48</v>
      </c>
      <c r="K12" s="19"/>
      <c r="L12" s="1" t="s">
        <v>9</v>
      </c>
    </row>
    <row r="13" spans="1:12">
      <c r="A13" s="1">
        <v>450</v>
      </c>
      <c r="B13" s="26" t="s">
        <v>73</v>
      </c>
      <c r="C13" s="9" t="s">
        <v>16</v>
      </c>
      <c r="D13" s="10" t="s">
        <v>107</v>
      </c>
      <c r="E13" s="31" t="s">
        <v>187</v>
      </c>
      <c r="F13" s="45">
        <v>1</v>
      </c>
      <c r="G13" s="13" t="s">
        <v>430</v>
      </c>
      <c r="H13" s="14">
        <v>4</v>
      </c>
      <c r="I13" s="22">
        <v>6570</v>
      </c>
      <c r="J13" s="22">
        <v>32</v>
      </c>
      <c r="K13" s="19"/>
      <c r="L13" s="1" t="s">
        <v>9</v>
      </c>
    </row>
    <row r="14" spans="1:12">
      <c r="A14" s="1">
        <v>451</v>
      </c>
      <c r="B14" s="26" t="s">
        <v>205</v>
      </c>
      <c r="C14" s="9" t="s">
        <v>16</v>
      </c>
      <c r="D14" s="10" t="s">
        <v>107</v>
      </c>
      <c r="E14" s="31" t="s">
        <v>275</v>
      </c>
      <c r="F14" s="45">
        <v>1</v>
      </c>
      <c r="G14" s="13" t="s">
        <v>430</v>
      </c>
      <c r="H14" s="14">
        <v>4</v>
      </c>
      <c r="I14" s="22">
        <v>6570</v>
      </c>
      <c r="J14" s="22">
        <v>21</v>
      </c>
      <c r="K14" s="19"/>
      <c r="L14" s="1" t="s">
        <v>9</v>
      </c>
    </row>
    <row r="15" spans="1:12">
      <c r="A15" s="1">
        <v>452</v>
      </c>
      <c r="B15" s="26" t="s">
        <v>74</v>
      </c>
      <c r="C15" s="9" t="s">
        <v>16</v>
      </c>
      <c r="D15" s="10" t="s">
        <v>133</v>
      </c>
      <c r="E15" s="31" t="s">
        <v>13</v>
      </c>
      <c r="F15" s="45">
        <v>1</v>
      </c>
      <c r="G15" s="13" t="s">
        <v>163</v>
      </c>
      <c r="H15" s="14">
        <v>2</v>
      </c>
      <c r="I15" s="22">
        <v>365</v>
      </c>
      <c r="J15" s="22">
        <v>48</v>
      </c>
      <c r="K15" s="19"/>
      <c r="L15" s="1" t="s">
        <v>9</v>
      </c>
    </row>
    <row r="16" spans="1:12">
      <c r="A16" s="1">
        <v>453</v>
      </c>
      <c r="B16" s="26" t="s">
        <v>73</v>
      </c>
      <c r="C16" s="9" t="s">
        <v>16</v>
      </c>
      <c r="D16" s="10" t="s">
        <v>133</v>
      </c>
      <c r="E16" s="31" t="s">
        <v>187</v>
      </c>
      <c r="F16" s="45">
        <v>1</v>
      </c>
      <c r="G16" s="13" t="s">
        <v>430</v>
      </c>
      <c r="H16" s="14">
        <v>8</v>
      </c>
      <c r="I16" s="22">
        <v>365</v>
      </c>
      <c r="J16" s="22">
        <v>32</v>
      </c>
      <c r="K16" s="19"/>
      <c r="L16" s="1" t="s">
        <v>9</v>
      </c>
    </row>
    <row r="17" spans="1:12">
      <c r="A17" s="1">
        <v>454</v>
      </c>
      <c r="B17" s="26" t="s">
        <v>74</v>
      </c>
      <c r="C17" s="9" t="s">
        <v>16</v>
      </c>
      <c r="D17" s="10" t="s">
        <v>231</v>
      </c>
      <c r="E17" s="31" t="s">
        <v>13</v>
      </c>
      <c r="F17" s="45">
        <v>1</v>
      </c>
      <c r="G17" s="13" t="s">
        <v>163</v>
      </c>
      <c r="H17" s="14">
        <v>2</v>
      </c>
      <c r="I17" s="22">
        <v>365</v>
      </c>
      <c r="J17" s="22">
        <v>48</v>
      </c>
      <c r="K17" s="19"/>
      <c r="L17" s="1" t="s">
        <v>9</v>
      </c>
    </row>
    <row r="18" spans="1:12">
      <c r="A18" s="1">
        <v>455</v>
      </c>
      <c r="B18" s="26" t="s">
        <v>86</v>
      </c>
      <c r="C18" s="9" t="s">
        <v>16</v>
      </c>
      <c r="D18" s="10" t="s">
        <v>231</v>
      </c>
      <c r="E18" s="31" t="s">
        <v>421</v>
      </c>
      <c r="F18" s="45">
        <v>1</v>
      </c>
      <c r="G18" s="13" t="s">
        <v>412</v>
      </c>
      <c r="H18" s="14">
        <v>1</v>
      </c>
      <c r="I18" s="22">
        <v>365</v>
      </c>
      <c r="J18" s="22">
        <v>22.5</v>
      </c>
      <c r="K18" s="19"/>
      <c r="L18" s="1" t="s">
        <v>9</v>
      </c>
    </row>
    <row r="19" spans="1:12">
      <c r="A19" s="1">
        <v>456</v>
      </c>
      <c r="B19" s="26" t="s">
        <v>73</v>
      </c>
      <c r="C19" s="9" t="s">
        <v>16</v>
      </c>
      <c r="D19" s="10" t="s">
        <v>231</v>
      </c>
      <c r="E19" s="31" t="s">
        <v>187</v>
      </c>
      <c r="F19" s="45">
        <v>1</v>
      </c>
      <c r="G19" s="13" t="s">
        <v>430</v>
      </c>
      <c r="H19" s="14">
        <v>6</v>
      </c>
      <c r="I19" s="22">
        <v>365</v>
      </c>
      <c r="J19" s="22">
        <v>32</v>
      </c>
      <c r="K19" s="19"/>
      <c r="L19" s="1" t="s">
        <v>9</v>
      </c>
    </row>
    <row r="20" spans="1:12">
      <c r="A20" s="1">
        <v>457</v>
      </c>
      <c r="B20" s="26" t="s">
        <v>78</v>
      </c>
      <c r="C20" s="9" t="s">
        <v>16</v>
      </c>
      <c r="D20" s="10" t="s">
        <v>148</v>
      </c>
      <c r="E20" s="31" t="s">
        <v>421</v>
      </c>
      <c r="F20" s="45">
        <v>1</v>
      </c>
      <c r="G20" s="13" t="s">
        <v>64</v>
      </c>
      <c r="H20" s="14">
        <v>1</v>
      </c>
      <c r="I20" s="22">
        <v>365</v>
      </c>
      <c r="J20" s="22">
        <v>22.5</v>
      </c>
      <c r="K20" s="19"/>
      <c r="L20" s="1" t="s">
        <v>9</v>
      </c>
    </row>
    <row r="21" spans="1:12" s="5" customFormat="1">
      <c r="A21" s="2">
        <v>458</v>
      </c>
      <c r="B21" s="57" t="s">
        <v>73</v>
      </c>
      <c r="C21" s="19" t="s">
        <v>16</v>
      </c>
      <c r="D21" s="58" t="s">
        <v>134</v>
      </c>
      <c r="E21" s="59" t="s">
        <v>187</v>
      </c>
      <c r="F21" s="45">
        <v>1</v>
      </c>
      <c r="G21" s="60" t="s">
        <v>430</v>
      </c>
      <c r="H21" s="14">
        <v>2</v>
      </c>
      <c r="I21" s="22">
        <v>365</v>
      </c>
      <c r="J21" s="22">
        <v>32</v>
      </c>
      <c r="K21" s="19"/>
      <c r="L21" s="2" t="s">
        <v>9</v>
      </c>
    </row>
    <row r="22" spans="1:12">
      <c r="A22" s="1">
        <v>459</v>
      </c>
      <c r="B22" s="26" t="s">
        <v>86</v>
      </c>
      <c r="C22" s="9" t="s">
        <v>16</v>
      </c>
      <c r="D22" s="10" t="s">
        <v>134</v>
      </c>
      <c r="E22" s="31" t="s">
        <v>421</v>
      </c>
      <c r="F22" s="45">
        <v>1</v>
      </c>
      <c r="G22" s="13" t="s">
        <v>412</v>
      </c>
      <c r="H22" s="14">
        <v>1</v>
      </c>
      <c r="I22" s="22">
        <v>365</v>
      </c>
      <c r="J22" s="22">
        <v>22.5</v>
      </c>
      <c r="K22" s="19"/>
      <c r="L22" s="1" t="s">
        <v>9</v>
      </c>
    </row>
    <row r="23" spans="1:12">
      <c r="A23" s="1">
        <v>460</v>
      </c>
      <c r="B23" s="26" t="s">
        <v>202</v>
      </c>
      <c r="C23" s="9" t="s">
        <v>16</v>
      </c>
      <c r="D23" s="10" t="s">
        <v>157</v>
      </c>
      <c r="E23" s="31" t="s">
        <v>427</v>
      </c>
      <c r="F23" s="45">
        <v>2</v>
      </c>
      <c r="G23" s="13" t="s">
        <v>259</v>
      </c>
      <c r="H23" s="14">
        <v>11</v>
      </c>
      <c r="I23" s="22">
        <v>6570</v>
      </c>
      <c r="J23" s="22">
        <v>64</v>
      </c>
      <c r="K23" s="19"/>
      <c r="L23" s="1" t="s">
        <v>9</v>
      </c>
    </row>
    <row r="24" spans="1:12">
      <c r="A24" s="1">
        <v>461</v>
      </c>
      <c r="B24" s="26" t="s">
        <v>327</v>
      </c>
      <c r="C24" s="9" t="s">
        <v>16</v>
      </c>
      <c r="D24" s="10" t="s">
        <v>143</v>
      </c>
      <c r="E24" s="31" t="s">
        <v>13</v>
      </c>
      <c r="F24" s="45">
        <v>1</v>
      </c>
      <c r="G24" s="13" t="s">
        <v>341</v>
      </c>
      <c r="H24" s="14">
        <v>4</v>
      </c>
      <c r="I24" s="22">
        <v>729</v>
      </c>
      <c r="J24" s="22">
        <v>48</v>
      </c>
      <c r="K24" s="19"/>
      <c r="L24" s="1" t="s">
        <v>9</v>
      </c>
    </row>
    <row r="25" spans="1:12">
      <c r="A25" s="1">
        <v>462</v>
      </c>
      <c r="B25" s="26" t="s">
        <v>74</v>
      </c>
      <c r="C25" s="9" t="s">
        <v>16</v>
      </c>
      <c r="D25" s="10" t="s">
        <v>143</v>
      </c>
      <c r="E25" s="31" t="s">
        <v>13</v>
      </c>
      <c r="F25" s="45">
        <v>1</v>
      </c>
      <c r="G25" s="13" t="s">
        <v>163</v>
      </c>
      <c r="H25" s="14">
        <v>2</v>
      </c>
      <c r="I25" s="22">
        <v>729</v>
      </c>
      <c r="J25" s="22">
        <v>48</v>
      </c>
      <c r="K25" s="19"/>
      <c r="L25" s="1" t="s">
        <v>9</v>
      </c>
    </row>
    <row r="26" spans="1:12" s="5" customFormat="1">
      <c r="A26" s="1">
        <v>463</v>
      </c>
      <c r="B26" s="26" t="s">
        <v>57</v>
      </c>
      <c r="C26" s="9" t="s">
        <v>16</v>
      </c>
      <c r="D26" s="10" t="s">
        <v>330</v>
      </c>
      <c r="E26" s="31" t="s">
        <v>13</v>
      </c>
      <c r="F26" s="45">
        <v>1</v>
      </c>
      <c r="G26" s="13" t="s">
        <v>342</v>
      </c>
      <c r="H26" s="14">
        <v>4</v>
      </c>
      <c r="I26" s="22">
        <v>365</v>
      </c>
      <c r="J26" s="22">
        <v>48</v>
      </c>
      <c r="K26" s="19"/>
      <c r="L26" s="1" t="s">
        <v>9</v>
      </c>
    </row>
    <row r="27" spans="1:12">
      <c r="A27" s="1">
        <v>464</v>
      </c>
      <c r="B27" s="26" t="s">
        <v>277</v>
      </c>
      <c r="C27" s="9" t="s">
        <v>16</v>
      </c>
      <c r="D27" s="10" t="s">
        <v>285</v>
      </c>
      <c r="E27" s="31" t="s">
        <v>325</v>
      </c>
      <c r="F27" s="45">
        <v>1</v>
      </c>
      <c r="G27" s="13" t="s">
        <v>286</v>
      </c>
      <c r="H27" s="14">
        <v>1</v>
      </c>
      <c r="I27" s="22">
        <v>365</v>
      </c>
      <c r="J27" s="22">
        <v>44</v>
      </c>
      <c r="K27" s="19"/>
      <c r="L27" s="1" t="s">
        <v>9</v>
      </c>
    </row>
    <row r="28" spans="1:12">
      <c r="A28" s="1">
        <v>465</v>
      </c>
      <c r="B28" s="26" t="s">
        <v>73</v>
      </c>
      <c r="C28" s="9" t="s">
        <v>16</v>
      </c>
      <c r="D28" s="10" t="s">
        <v>235</v>
      </c>
      <c r="E28" s="31" t="s">
        <v>187</v>
      </c>
      <c r="F28" s="45">
        <v>1</v>
      </c>
      <c r="G28" s="13" t="s">
        <v>430</v>
      </c>
      <c r="H28" s="14">
        <v>27</v>
      </c>
      <c r="I28" s="22">
        <v>6570</v>
      </c>
      <c r="J28" s="22">
        <v>32</v>
      </c>
      <c r="K28" s="19" t="s">
        <v>416</v>
      </c>
      <c r="L28" s="1" t="s">
        <v>9</v>
      </c>
    </row>
    <row r="29" spans="1:12">
      <c r="A29" s="1">
        <v>466</v>
      </c>
      <c r="B29" s="57" t="s">
        <v>205</v>
      </c>
      <c r="C29" s="19" t="s">
        <v>16</v>
      </c>
      <c r="D29" s="58" t="s">
        <v>235</v>
      </c>
      <c r="E29" s="59" t="s">
        <v>275</v>
      </c>
      <c r="F29" s="45">
        <v>1</v>
      </c>
      <c r="G29" s="13" t="s">
        <v>430</v>
      </c>
      <c r="H29" s="14">
        <v>1</v>
      </c>
      <c r="I29" s="22">
        <v>6570</v>
      </c>
      <c r="J29" s="22">
        <v>21</v>
      </c>
      <c r="K29" s="19"/>
      <c r="L29" s="2" t="s">
        <v>9</v>
      </c>
    </row>
    <row r="30" spans="1:12">
      <c r="A30" s="1">
        <v>467</v>
      </c>
      <c r="B30" s="26" t="s">
        <v>55</v>
      </c>
      <c r="C30" s="9" t="s">
        <v>16</v>
      </c>
      <c r="D30" s="10" t="s">
        <v>331</v>
      </c>
      <c r="E30" s="31" t="s">
        <v>13</v>
      </c>
      <c r="F30" s="45">
        <v>2</v>
      </c>
      <c r="G30" s="13" t="s">
        <v>309</v>
      </c>
      <c r="H30" s="14">
        <v>3</v>
      </c>
      <c r="I30" s="22">
        <v>365</v>
      </c>
      <c r="J30" s="22">
        <v>91</v>
      </c>
      <c r="K30" s="7"/>
      <c r="L30" s="1" t="s">
        <v>9</v>
      </c>
    </row>
    <row r="31" spans="1:12">
      <c r="A31" s="1">
        <v>468</v>
      </c>
      <c r="B31" s="26" t="s">
        <v>88</v>
      </c>
      <c r="C31" s="9" t="s">
        <v>16</v>
      </c>
      <c r="D31" s="10" t="s">
        <v>112</v>
      </c>
      <c r="E31" s="31" t="s">
        <v>13</v>
      </c>
      <c r="F31" s="45">
        <v>2</v>
      </c>
      <c r="G31" s="13" t="s">
        <v>164</v>
      </c>
      <c r="H31" s="14">
        <v>1</v>
      </c>
      <c r="I31" s="22">
        <v>365</v>
      </c>
      <c r="J31" s="22">
        <v>91</v>
      </c>
      <c r="K31" s="7"/>
      <c r="L31" s="1" t="s">
        <v>9</v>
      </c>
    </row>
    <row r="32" spans="1:12">
      <c r="A32" s="1">
        <v>469</v>
      </c>
      <c r="B32" s="26" t="s">
        <v>74</v>
      </c>
      <c r="C32" s="9" t="s">
        <v>16</v>
      </c>
      <c r="D32" s="10" t="s">
        <v>332</v>
      </c>
      <c r="E32" s="31" t="s">
        <v>13</v>
      </c>
      <c r="F32" s="45">
        <v>1</v>
      </c>
      <c r="G32" s="13" t="s">
        <v>163</v>
      </c>
      <c r="H32" s="14">
        <v>48</v>
      </c>
      <c r="I32" s="22">
        <v>1458</v>
      </c>
      <c r="J32" s="22">
        <v>48</v>
      </c>
      <c r="K32" s="7"/>
      <c r="L32" s="1" t="s">
        <v>9</v>
      </c>
    </row>
    <row r="33" spans="1:12">
      <c r="A33" s="1">
        <v>470</v>
      </c>
      <c r="B33" s="26" t="s">
        <v>73</v>
      </c>
      <c r="C33" s="9" t="s">
        <v>16</v>
      </c>
      <c r="D33" s="10" t="s">
        <v>332</v>
      </c>
      <c r="E33" s="31" t="s">
        <v>187</v>
      </c>
      <c r="F33" s="45">
        <v>1</v>
      </c>
      <c r="G33" s="13" t="s">
        <v>430</v>
      </c>
      <c r="H33" s="14">
        <v>26</v>
      </c>
      <c r="I33" s="22">
        <v>1458</v>
      </c>
      <c r="J33" s="22">
        <v>32</v>
      </c>
      <c r="K33" s="7"/>
      <c r="L33" s="1" t="s">
        <v>9</v>
      </c>
    </row>
    <row r="34" spans="1:12">
      <c r="A34" s="1">
        <v>471</v>
      </c>
      <c r="B34" s="26"/>
      <c r="C34" s="9" t="s">
        <v>16</v>
      </c>
      <c r="D34" s="10" t="s">
        <v>332</v>
      </c>
      <c r="E34" s="31" t="s">
        <v>349</v>
      </c>
      <c r="F34" s="45">
        <v>1</v>
      </c>
      <c r="G34" s="13" t="s">
        <v>429</v>
      </c>
      <c r="H34" s="14">
        <v>10</v>
      </c>
      <c r="I34" s="22">
        <v>1458</v>
      </c>
      <c r="J34" s="22">
        <v>32</v>
      </c>
      <c r="K34" s="7"/>
      <c r="L34" s="1" t="s">
        <v>9</v>
      </c>
    </row>
    <row r="35" spans="1:12">
      <c r="A35" s="1">
        <v>472</v>
      </c>
      <c r="B35" s="26" t="s">
        <v>74</v>
      </c>
      <c r="C35" s="9" t="s">
        <v>16</v>
      </c>
      <c r="D35" s="10" t="s">
        <v>333</v>
      </c>
      <c r="E35" s="31" t="s">
        <v>13</v>
      </c>
      <c r="F35" s="45">
        <v>1</v>
      </c>
      <c r="G35" s="13" t="s">
        <v>163</v>
      </c>
      <c r="H35" s="14">
        <v>32</v>
      </c>
      <c r="I35" s="22">
        <v>1458</v>
      </c>
      <c r="J35" s="22">
        <v>48</v>
      </c>
      <c r="K35" s="7"/>
      <c r="L35" s="1" t="s">
        <v>9</v>
      </c>
    </row>
    <row r="36" spans="1:12">
      <c r="A36" s="1">
        <v>473</v>
      </c>
      <c r="B36" s="26" t="s">
        <v>73</v>
      </c>
      <c r="C36" s="9" t="s">
        <v>16</v>
      </c>
      <c r="D36" s="10" t="s">
        <v>333</v>
      </c>
      <c r="E36" s="31" t="s">
        <v>187</v>
      </c>
      <c r="F36" s="45">
        <v>1</v>
      </c>
      <c r="G36" s="13" t="s">
        <v>430</v>
      </c>
      <c r="H36" s="14">
        <v>21</v>
      </c>
      <c r="I36" s="22">
        <v>1458</v>
      </c>
      <c r="J36" s="22">
        <v>32</v>
      </c>
      <c r="K36" s="7"/>
      <c r="L36" s="1" t="s">
        <v>9</v>
      </c>
    </row>
    <row r="37" spans="1:12" s="5" customFormat="1">
      <c r="A37" s="2">
        <v>474</v>
      </c>
      <c r="B37" s="57"/>
      <c r="C37" s="19" t="s">
        <v>16</v>
      </c>
      <c r="D37" s="58" t="s">
        <v>333</v>
      </c>
      <c r="E37" s="59" t="s">
        <v>349</v>
      </c>
      <c r="F37" s="45">
        <v>1</v>
      </c>
      <c r="G37" s="60" t="s">
        <v>429</v>
      </c>
      <c r="H37" s="14">
        <v>5</v>
      </c>
      <c r="I37" s="22">
        <v>1458</v>
      </c>
      <c r="J37" s="22">
        <v>32</v>
      </c>
      <c r="K37" s="61"/>
      <c r="L37" s="2" t="s">
        <v>9</v>
      </c>
    </row>
    <row r="38" spans="1:12">
      <c r="A38" s="1">
        <v>475</v>
      </c>
      <c r="B38" s="26" t="s">
        <v>74</v>
      </c>
      <c r="C38" s="9" t="s">
        <v>16</v>
      </c>
      <c r="D38" s="10" t="s">
        <v>334</v>
      </c>
      <c r="E38" s="31" t="s">
        <v>13</v>
      </c>
      <c r="F38" s="45">
        <v>1</v>
      </c>
      <c r="G38" s="13" t="s">
        <v>163</v>
      </c>
      <c r="H38" s="14">
        <v>16</v>
      </c>
      <c r="I38" s="22">
        <v>1458</v>
      </c>
      <c r="J38" s="22">
        <v>48</v>
      </c>
      <c r="K38" s="7"/>
      <c r="L38" s="1" t="s">
        <v>9</v>
      </c>
    </row>
    <row r="39" spans="1:12">
      <c r="A39" s="1">
        <v>476</v>
      </c>
      <c r="B39" s="26" t="s">
        <v>73</v>
      </c>
      <c r="C39" s="9" t="s">
        <v>16</v>
      </c>
      <c r="D39" s="10" t="s">
        <v>334</v>
      </c>
      <c r="E39" s="31" t="s">
        <v>187</v>
      </c>
      <c r="F39" s="45">
        <v>1</v>
      </c>
      <c r="G39" s="13" t="s">
        <v>430</v>
      </c>
      <c r="H39" s="14">
        <v>17</v>
      </c>
      <c r="I39" s="22">
        <v>1458</v>
      </c>
      <c r="J39" s="22">
        <v>32</v>
      </c>
      <c r="K39" s="7"/>
      <c r="L39" s="1" t="s">
        <v>9</v>
      </c>
    </row>
    <row r="40" spans="1:12">
      <c r="A40" s="1">
        <v>477</v>
      </c>
      <c r="B40" s="26"/>
      <c r="C40" s="9" t="s">
        <v>16</v>
      </c>
      <c r="D40" s="10" t="s">
        <v>334</v>
      </c>
      <c r="E40" s="31" t="s">
        <v>348</v>
      </c>
      <c r="F40" s="45">
        <v>4</v>
      </c>
      <c r="G40" s="13" t="s">
        <v>343</v>
      </c>
      <c r="H40" s="14">
        <v>3</v>
      </c>
      <c r="I40" s="22">
        <v>1458</v>
      </c>
      <c r="J40" s="22">
        <v>44</v>
      </c>
      <c r="K40" s="7"/>
      <c r="L40" s="1" t="s">
        <v>9</v>
      </c>
    </row>
    <row r="41" spans="1:12">
      <c r="A41" s="1">
        <v>478</v>
      </c>
      <c r="B41" s="26" t="s">
        <v>58</v>
      </c>
      <c r="C41" s="9" t="s">
        <v>16</v>
      </c>
      <c r="D41" s="10" t="s">
        <v>322</v>
      </c>
      <c r="E41" s="31" t="s">
        <v>13</v>
      </c>
      <c r="F41" s="45">
        <v>1</v>
      </c>
      <c r="G41" s="13" t="s">
        <v>64</v>
      </c>
      <c r="H41" s="14">
        <v>2</v>
      </c>
      <c r="I41" s="22">
        <v>365</v>
      </c>
      <c r="J41" s="22">
        <v>48</v>
      </c>
      <c r="K41" s="7"/>
      <c r="L41" s="1" t="s">
        <v>9</v>
      </c>
    </row>
    <row r="42" spans="1:12">
      <c r="A42" s="1">
        <v>479</v>
      </c>
      <c r="B42" s="26" t="s">
        <v>58</v>
      </c>
      <c r="C42" s="9" t="s">
        <v>16</v>
      </c>
      <c r="D42" s="10" t="s">
        <v>335</v>
      </c>
      <c r="E42" s="31" t="s">
        <v>13</v>
      </c>
      <c r="F42" s="45">
        <v>1</v>
      </c>
      <c r="G42" s="13" t="s">
        <v>64</v>
      </c>
      <c r="H42" s="14">
        <v>2</v>
      </c>
      <c r="I42" s="22">
        <v>365</v>
      </c>
      <c r="J42" s="22">
        <v>48</v>
      </c>
      <c r="K42" s="7"/>
      <c r="L42" s="1" t="s">
        <v>9</v>
      </c>
    </row>
    <row r="43" spans="1:12">
      <c r="A43" s="1">
        <v>480</v>
      </c>
      <c r="B43" s="26" t="s">
        <v>74</v>
      </c>
      <c r="C43" s="9" t="s">
        <v>16</v>
      </c>
      <c r="D43" s="10" t="s">
        <v>336</v>
      </c>
      <c r="E43" s="31" t="s">
        <v>13</v>
      </c>
      <c r="F43" s="45">
        <v>1</v>
      </c>
      <c r="G43" s="13" t="s">
        <v>163</v>
      </c>
      <c r="H43" s="14">
        <v>12</v>
      </c>
      <c r="I43" s="22">
        <v>1458</v>
      </c>
      <c r="J43" s="22">
        <v>48</v>
      </c>
      <c r="K43" s="7"/>
      <c r="L43" s="1" t="s">
        <v>9</v>
      </c>
    </row>
    <row r="44" spans="1:12">
      <c r="A44" s="1">
        <v>481</v>
      </c>
      <c r="B44" s="40" t="s">
        <v>73</v>
      </c>
      <c r="C44" s="9" t="s">
        <v>16</v>
      </c>
      <c r="D44" s="50" t="s">
        <v>336</v>
      </c>
      <c r="E44" s="31" t="s">
        <v>187</v>
      </c>
      <c r="F44" s="45">
        <v>1</v>
      </c>
      <c r="G44" s="13" t="s">
        <v>430</v>
      </c>
      <c r="H44" s="14">
        <v>14</v>
      </c>
      <c r="I44" s="22">
        <v>1458</v>
      </c>
      <c r="J44" s="22">
        <v>32</v>
      </c>
      <c r="K44" s="7"/>
      <c r="L44" s="1" t="s">
        <v>9</v>
      </c>
    </row>
    <row r="45" spans="1:12">
      <c r="A45" s="1">
        <v>482</v>
      </c>
      <c r="B45" s="26" t="s">
        <v>102</v>
      </c>
      <c r="C45" s="9" t="s">
        <v>16</v>
      </c>
      <c r="D45" s="10" t="s">
        <v>337</v>
      </c>
      <c r="E45" s="31" t="s">
        <v>13</v>
      </c>
      <c r="F45" s="45">
        <v>2</v>
      </c>
      <c r="G45" s="13" t="s">
        <v>160</v>
      </c>
      <c r="H45" s="14">
        <v>3</v>
      </c>
      <c r="I45" s="22">
        <v>1458</v>
      </c>
      <c r="J45" s="22">
        <v>91</v>
      </c>
      <c r="K45" s="7"/>
      <c r="L45" s="1" t="s">
        <v>9</v>
      </c>
    </row>
    <row r="46" spans="1:12">
      <c r="A46" s="1">
        <v>483</v>
      </c>
      <c r="B46" s="26" t="s">
        <v>102</v>
      </c>
      <c r="C46" s="9" t="s">
        <v>16</v>
      </c>
      <c r="D46" s="10" t="s">
        <v>338</v>
      </c>
      <c r="E46" s="31" t="s">
        <v>13</v>
      </c>
      <c r="F46" s="45">
        <v>2</v>
      </c>
      <c r="G46" s="13" t="s">
        <v>160</v>
      </c>
      <c r="H46" s="14">
        <v>2</v>
      </c>
      <c r="I46" s="22">
        <v>1458</v>
      </c>
      <c r="J46" s="22">
        <v>91</v>
      </c>
      <c r="K46" s="7"/>
      <c r="L46" s="1" t="s">
        <v>9</v>
      </c>
    </row>
    <row r="47" spans="1:12">
      <c r="A47" s="1">
        <v>484</v>
      </c>
      <c r="B47" s="26" t="s">
        <v>417</v>
      </c>
      <c r="C47" s="9" t="s">
        <v>16</v>
      </c>
      <c r="D47" s="10" t="s">
        <v>338</v>
      </c>
      <c r="E47" s="31" t="s">
        <v>421</v>
      </c>
      <c r="F47" s="45">
        <v>1</v>
      </c>
      <c r="G47" s="13" t="s">
        <v>412</v>
      </c>
      <c r="H47" s="14">
        <v>1</v>
      </c>
      <c r="I47" s="22">
        <v>1458</v>
      </c>
      <c r="J47" s="22">
        <v>23</v>
      </c>
      <c r="K47" s="7"/>
      <c r="L47" s="1" t="s">
        <v>9</v>
      </c>
    </row>
    <row r="48" spans="1:12">
      <c r="A48" s="1">
        <v>485</v>
      </c>
      <c r="B48" s="26" t="s">
        <v>71</v>
      </c>
      <c r="C48" s="9" t="s">
        <v>16</v>
      </c>
      <c r="D48" s="10" t="s">
        <v>339</v>
      </c>
      <c r="E48" s="31" t="s">
        <v>13</v>
      </c>
      <c r="F48" s="45">
        <v>2</v>
      </c>
      <c r="G48" s="13" t="s">
        <v>305</v>
      </c>
      <c r="H48" s="14">
        <v>15</v>
      </c>
      <c r="I48" s="22">
        <v>1458</v>
      </c>
      <c r="J48" s="22">
        <v>91</v>
      </c>
      <c r="K48" s="7"/>
      <c r="L48" s="1" t="s">
        <v>9</v>
      </c>
    </row>
    <row r="49" spans="1:12">
      <c r="A49" s="1">
        <v>486</v>
      </c>
      <c r="B49" s="26" t="s">
        <v>83</v>
      </c>
      <c r="C49" s="9" t="s">
        <v>16</v>
      </c>
      <c r="D49" s="10" t="s">
        <v>339</v>
      </c>
      <c r="E49" s="31" t="s">
        <v>421</v>
      </c>
      <c r="F49" s="45">
        <v>1</v>
      </c>
      <c r="G49" s="13" t="s">
        <v>433</v>
      </c>
      <c r="H49" s="14">
        <v>1</v>
      </c>
      <c r="I49" s="22">
        <v>1458</v>
      </c>
      <c r="J49" s="22">
        <v>22.5</v>
      </c>
      <c r="K49" s="7"/>
      <c r="L49" s="1" t="s">
        <v>9</v>
      </c>
    </row>
    <row r="50" spans="1:12">
      <c r="A50" s="1">
        <v>487</v>
      </c>
      <c r="B50" s="26" t="s">
        <v>85</v>
      </c>
      <c r="C50" s="9" t="s">
        <v>16</v>
      </c>
      <c r="D50" s="10" t="s">
        <v>339</v>
      </c>
      <c r="E50" s="31" t="s">
        <v>187</v>
      </c>
      <c r="F50" s="45">
        <v>1</v>
      </c>
      <c r="G50" s="13" t="s">
        <v>430</v>
      </c>
      <c r="H50" s="14">
        <v>4</v>
      </c>
      <c r="I50" s="22">
        <v>1458</v>
      </c>
      <c r="J50" s="22">
        <v>32</v>
      </c>
      <c r="K50" s="7"/>
      <c r="L50" s="1" t="s">
        <v>9</v>
      </c>
    </row>
    <row r="51" spans="1:12">
      <c r="A51" s="1">
        <v>488</v>
      </c>
      <c r="B51" s="26" t="s">
        <v>97</v>
      </c>
      <c r="C51" s="9" t="s">
        <v>16</v>
      </c>
      <c r="D51" s="10" t="s">
        <v>340</v>
      </c>
      <c r="E51" s="31" t="s">
        <v>192</v>
      </c>
      <c r="F51" s="45">
        <v>1</v>
      </c>
      <c r="G51" s="13" t="s">
        <v>430</v>
      </c>
      <c r="H51" s="14">
        <v>24</v>
      </c>
      <c r="I51" s="22">
        <v>365</v>
      </c>
      <c r="J51" s="22">
        <v>32</v>
      </c>
      <c r="K51" s="7"/>
      <c r="L51" s="1" t="s">
        <v>9</v>
      </c>
    </row>
    <row r="52" spans="1:12">
      <c r="A52" s="1">
        <v>489</v>
      </c>
      <c r="B52" s="26" t="s">
        <v>98</v>
      </c>
      <c r="C52" s="9" t="s">
        <v>16</v>
      </c>
      <c r="D52" s="10" t="s">
        <v>141</v>
      </c>
      <c r="E52" s="31" t="s">
        <v>368</v>
      </c>
      <c r="F52" s="45">
        <v>1</v>
      </c>
      <c r="G52" s="13" t="s">
        <v>366</v>
      </c>
      <c r="H52" s="14">
        <v>3</v>
      </c>
      <c r="I52" s="39">
        <v>0</v>
      </c>
      <c r="J52" s="22">
        <v>13</v>
      </c>
      <c r="K52" s="7"/>
      <c r="L52" s="1" t="s">
        <v>9</v>
      </c>
    </row>
    <row r="53" spans="1:12" s="5" customFormat="1">
      <c r="A53" s="2">
        <v>490</v>
      </c>
      <c r="B53" s="57" t="s">
        <v>95</v>
      </c>
      <c r="C53" s="19" t="s">
        <v>16</v>
      </c>
      <c r="D53" s="58" t="s">
        <v>328</v>
      </c>
      <c r="E53" s="59" t="s">
        <v>193</v>
      </c>
      <c r="F53" s="45">
        <v>1</v>
      </c>
      <c r="G53" s="60" t="s">
        <v>178</v>
      </c>
      <c r="H53" s="14">
        <v>1</v>
      </c>
      <c r="I53" s="22">
        <v>8760</v>
      </c>
      <c r="J53" s="22">
        <v>5.3</v>
      </c>
      <c r="K53" s="61"/>
      <c r="L53" s="2" t="s">
        <v>9</v>
      </c>
    </row>
    <row r="54" spans="1:12">
      <c r="A54" s="1">
        <v>491</v>
      </c>
      <c r="B54" s="26" t="s">
        <v>75</v>
      </c>
      <c r="C54" s="9" t="s">
        <v>16</v>
      </c>
      <c r="D54" s="10" t="s">
        <v>222</v>
      </c>
      <c r="E54" s="31" t="s">
        <v>188</v>
      </c>
      <c r="F54" s="45">
        <v>1</v>
      </c>
      <c r="G54" s="13" t="s">
        <v>162</v>
      </c>
      <c r="H54" s="14">
        <v>1</v>
      </c>
      <c r="I54" s="22">
        <v>8760</v>
      </c>
      <c r="J54" s="22">
        <v>10</v>
      </c>
      <c r="K54" s="19"/>
      <c r="L54" s="1" t="s">
        <v>9</v>
      </c>
    </row>
    <row r="55" spans="1:12">
      <c r="A55" s="2">
        <v>492</v>
      </c>
      <c r="B55" s="26" t="s">
        <v>359</v>
      </c>
      <c r="C55" s="9" t="s">
        <v>16</v>
      </c>
      <c r="D55" s="10" t="s">
        <v>358</v>
      </c>
      <c r="E55" s="31" t="s">
        <v>188</v>
      </c>
      <c r="F55" s="45">
        <v>1</v>
      </c>
      <c r="G55" s="13" t="s">
        <v>162</v>
      </c>
      <c r="H55" s="14">
        <v>1</v>
      </c>
      <c r="I55" s="22">
        <v>8760</v>
      </c>
      <c r="J55" s="22">
        <v>10</v>
      </c>
      <c r="K55" s="19"/>
      <c r="L55" s="1"/>
    </row>
    <row r="56" spans="1:12">
      <c r="A56" s="1">
        <v>493</v>
      </c>
      <c r="B56" s="26" t="s">
        <v>75</v>
      </c>
      <c r="C56" s="9" t="s">
        <v>16</v>
      </c>
      <c r="D56" s="10" t="s">
        <v>235</v>
      </c>
      <c r="E56" s="31" t="s">
        <v>190</v>
      </c>
      <c r="F56" s="45">
        <v>1</v>
      </c>
      <c r="G56" s="13" t="s">
        <v>344</v>
      </c>
      <c r="H56" s="14">
        <v>2</v>
      </c>
      <c r="I56" s="22">
        <v>8760</v>
      </c>
      <c r="J56" s="22">
        <v>10</v>
      </c>
      <c r="K56" s="19"/>
      <c r="L56" s="1" t="s">
        <v>9</v>
      </c>
    </row>
    <row r="57" spans="1:12">
      <c r="A57" s="2">
        <v>494</v>
      </c>
      <c r="B57" s="26" t="s">
        <v>81</v>
      </c>
      <c r="C57" s="9" t="s">
        <v>16</v>
      </c>
      <c r="D57" s="10" t="s">
        <v>235</v>
      </c>
      <c r="E57" s="31" t="s">
        <v>190</v>
      </c>
      <c r="F57" s="45">
        <v>2</v>
      </c>
      <c r="G57" s="13" t="s">
        <v>292</v>
      </c>
      <c r="H57" s="14">
        <v>1</v>
      </c>
      <c r="I57" s="22">
        <v>8760</v>
      </c>
      <c r="J57" s="22">
        <v>7.5</v>
      </c>
      <c r="K57" s="7"/>
      <c r="L57" s="1" t="s">
        <v>9</v>
      </c>
    </row>
    <row r="58" spans="1:12">
      <c r="A58" s="1">
        <v>495</v>
      </c>
      <c r="B58" s="26" t="s">
        <v>208</v>
      </c>
      <c r="C58" s="9" t="s">
        <v>16</v>
      </c>
      <c r="D58" s="10" t="s">
        <v>235</v>
      </c>
      <c r="E58" s="31" t="s">
        <v>190</v>
      </c>
      <c r="F58" s="45">
        <v>2</v>
      </c>
      <c r="G58" s="13" t="s">
        <v>345</v>
      </c>
      <c r="H58" s="14">
        <v>1</v>
      </c>
      <c r="I58" s="22">
        <v>8760</v>
      </c>
      <c r="J58" s="22">
        <v>4.5</v>
      </c>
      <c r="K58" s="19"/>
      <c r="L58" s="1" t="s">
        <v>9</v>
      </c>
    </row>
    <row r="59" spans="1:12">
      <c r="A59" s="2">
        <v>496</v>
      </c>
      <c r="B59" s="26" t="s">
        <v>95</v>
      </c>
      <c r="C59" s="9" t="s">
        <v>16</v>
      </c>
      <c r="D59" s="10" t="s">
        <v>332</v>
      </c>
      <c r="E59" s="31" t="s">
        <v>193</v>
      </c>
      <c r="F59" s="45">
        <v>1</v>
      </c>
      <c r="G59" s="13" t="s">
        <v>162</v>
      </c>
      <c r="H59" s="14">
        <v>1</v>
      </c>
      <c r="I59" s="22">
        <v>8760</v>
      </c>
      <c r="J59" s="22">
        <v>5.3</v>
      </c>
      <c r="K59" s="7"/>
      <c r="L59" s="1" t="s">
        <v>9</v>
      </c>
    </row>
    <row r="60" spans="1:12">
      <c r="A60" s="1">
        <v>497</v>
      </c>
      <c r="B60" s="26" t="s">
        <v>81</v>
      </c>
      <c r="C60" s="9" t="s">
        <v>16</v>
      </c>
      <c r="D60" s="10" t="s">
        <v>332</v>
      </c>
      <c r="E60" s="31" t="s">
        <v>190</v>
      </c>
      <c r="F60" s="45">
        <v>2</v>
      </c>
      <c r="G60" s="13" t="s">
        <v>292</v>
      </c>
      <c r="H60" s="14">
        <v>1</v>
      </c>
      <c r="I60" s="22">
        <v>8760</v>
      </c>
      <c r="J60" s="22">
        <v>7.5</v>
      </c>
      <c r="K60" s="7"/>
      <c r="L60" s="1" t="s">
        <v>9</v>
      </c>
    </row>
    <row r="61" spans="1:12">
      <c r="A61" s="2">
        <v>498</v>
      </c>
      <c r="B61" s="26" t="s">
        <v>95</v>
      </c>
      <c r="C61" s="9" t="s">
        <v>16</v>
      </c>
      <c r="D61" s="10" t="s">
        <v>333</v>
      </c>
      <c r="E61" s="31" t="s">
        <v>193</v>
      </c>
      <c r="F61" s="45">
        <v>1</v>
      </c>
      <c r="G61" s="13" t="s">
        <v>346</v>
      </c>
      <c r="H61" s="14">
        <v>1</v>
      </c>
      <c r="I61" s="22">
        <v>8760</v>
      </c>
      <c r="J61" s="22">
        <v>5.3</v>
      </c>
      <c r="K61" s="7"/>
      <c r="L61" s="1" t="s">
        <v>9</v>
      </c>
    </row>
    <row r="62" spans="1:12">
      <c r="A62" s="1">
        <v>499</v>
      </c>
      <c r="B62" s="26" t="s">
        <v>95</v>
      </c>
      <c r="C62" s="9" t="s">
        <v>16</v>
      </c>
      <c r="D62" s="10" t="s">
        <v>334</v>
      </c>
      <c r="E62" s="31" t="s">
        <v>193</v>
      </c>
      <c r="F62" s="45">
        <v>1</v>
      </c>
      <c r="G62" s="13" t="s">
        <v>347</v>
      </c>
      <c r="H62" s="14">
        <v>1</v>
      </c>
      <c r="I62" s="22">
        <v>8760</v>
      </c>
      <c r="J62" s="22">
        <v>5.3</v>
      </c>
      <c r="K62" s="7"/>
      <c r="L62" s="1" t="s">
        <v>9</v>
      </c>
    </row>
    <row r="63" spans="1:12">
      <c r="A63" s="2">
        <v>500</v>
      </c>
      <c r="B63" s="26" t="s">
        <v>81</v>
      </c>
      <c r="C63" s="9" t="s">
        <v>16</v>
      </c>
      <c r="D63" s="10" t="s">
        <v>336</v>
      </c>
      <c r="E63" s="31" t="s">
        <v>190</v>
      </c>
      <c r="F63" s="45">
        <v>2</v>
      </c>
      <c r="G63" s="13" t="s">
        <v>292</v>
      </c>
      <c r="H63" s="14">
        <v>1</v>
      </c>
      <c r="I63" s="22">
        <v>8760</v>
      </c>
      <c r="J63" s="22">
        <v>7.5</v>
      </c>
      <c r="K63" s="7"/>
      <c r="L63" s="1" t="s">
        <v>9</v>
      </c>
    </row>
    <row r="64" spans="1:12">
      <c r="A64" s="1">
        <v>502</v>
      </c>
      <c r="B64" s="26" t="s">
        <v>61</v>
      </c>
      <c r="C64" s="9" t="s">
        <v>16</v>
      </c>
      <c r="D64" s="10" t="s">
        <v>52</v>
      </c>
      <c r="E64" s="31" t="s">
        <v>13</v>
      </c>
      <c r="F64" s="45">
        <v>1</v>
      </c>
      <c r="G64" s="13" t="s">
        <v>418</v>
      </c>
      <c r="H64" s="14">
        <v>2</v>
      </c>
      <c r="I64" s="22">
        <v>6570</v>
      </c>
      <c r="J64" s="22">
        <v>38</v>
      </c>
      <c r="K64" s="7"/>
      <c r="L64" s="1" t="s">
        <v>9</v>
      </c>
    </row>
    <row r="65" spans="1:12">
      <c r="A65" s="1">
        <v>503</v>
      </c>
      <c r="B65" s="26" t="s">
        <v>72</v>
      </c>
      <c r="C65" s="9" t="s">
        <v>16</v>
      </c>
      <c r="D65" s="10" t="s">
        <v>328</v>
      </c>
      <c r="E65" s="31" t="s">
        <v>67</v>
      </c>
      <c r="F65" s="45">
        <v>1</v>
      </c>
      <c r="G65" s="13" t="s">
        <v>161</v>
      </c>
      <c r="H65" s="14">
        <v>5</v>
      </c>
      <c r="I65" s="22">
        <v>0</v>
      </c>
      <c r="J65" s="22">
        <v>40</v>
      </c>
      <c r="K65" s="7"/>
      <c r="L65" s="1" t="s">
        <v>9</v>
      </c>
    </row>
    <row r="66" spans="1:12">
      <c r="A66" s="1">
        <v>504</v>
      </c>
      <c r="B66" s="26" t="s">
        <v>72</v>
      </c>
      <c r="C66" s="9" t="s">
        <v>16</v>
      </c>
      <c r="D66" s="10" t="s">
        <v>222</v>
      </c>
      <c r="E66" s="31" t="s">
        <v>67</v>
      </c>
      <c r="F66" s="45">
        <v>1</v>
      </c>
      <c r="G66" s="13" t="s">
        <v>161</v>
      </c>
      <c r="H66" s="14">
        <v>2</v>
      </c>
      <c r="I66" s="22">
        <v>0</v>
      </c>
      <c r="J66" s="22">
        <v>40</v>
      </c>
      <c r="K66" s="7"/>
      <c r="L66" s="1" t="s">
        <v>9</v>
      </c>
    </row>
    <row r="67" spans="1:12">
      <c r="A67" s="1">
        <v>505</v>
      </c>
      <c r="B67" s="26" t="s">
        <v>72</v>
      </c>
      <c r="C67" s="9" t="s">
        <v>16</v>
      </c>
      <c r="D67" s="10" t="s">
        <v>358</v>
      </c>
      <c r="E67" s="31" t="s">
        <v>67</v>
      </c>
      <c r="F67" s="45">
        <v>1</v>
      </c>
      <c r="G67" s="13" t="s">
        <v>161</v>
      </c>
      <c r="H67" s="14">
        <v>2</v>
      </c>
      <c r="I67" s="22">
        <v>0</v>
      </c>
      <c r="J67" s="22">
        <v>40</v>
      </c>
      <c r="K67" s="7"/>
      <c r="L67" s="1" t="s">
        <v>9</v>
      </c>
    </row>
    <row r="68" spans="1:12">
      <c r="A68" s="1">
        <v>506</v>
      </c>
      <c r="B68" s="26" t="s">
        <v>207</v>
      </c>
      <c r="C68" s="9" t="s">
        <v>16</v>
      </c>
      <c r="D68" s="10" t="s">
        <v>142</v>
      </c>
      <c r="E68" s="31" t="s">
        <v>67</v>
      </c>
      <c r="F68" s="45">
        <v>1</v>
      </c>
      <c r="G68" s="13" t="s">
        <v>448</v>
      </c>
      <c r="H68" s="14">
        <v>2</v>
      </c>
      <c r="I68" s="22">
        <v>0</v>
      </c>
      <c r="J68" s="22">
        <v>40</v>
      </c>
      <c r="K68" s="19"/>
      <c r="L68" s="1" t="s">
        <v>9</v>
      </c>
    </row>
    <row r="69" spans="1:12">
      <c r="A69" s="1">
        <v>507</v>
      </c>
      <c r="B69" s="26" t="s">
        <v>72</v>
      </c>
      <c r="C69" s="9" t="s">
        <v>16</v>
      </c>
      <c r="D69" s="10" t="s">
        <v>107</v>
      </c>
      <c r="E69" s="31" t="s">
        <v>67</v>
      </c>
      <c r="F69" s="45">
        <v>1</v>
      </c>
      <c r="G69" s="13" t="s">
        <v>161</v>
      </c>
      <c r="H69" s="14">
        <v>1</v>
      </c>
      <c r="I69" s="22">
        <v>0</v>
      </c>
      <c r="J69" s="22">
        <v>40</v>
      </c>
      <c r="K69" s="19"/>
      <c r="L69" s="1" t="s">
        <v>9</v>
      </c>
    </row>
    <row r="70" spans="1:12">
      <c r="A70" s="1">
        <v>508</v>
      </c>
      <c r="B70" s="26" t="s">
        <v>72</v>
      </c>
      <c r="C70" s="9" t="s">
        <v>16</v>
      </c>
      <c r="D70" s="10" t="s">
        <v>133</v>
      </c>
      <c r="E70" s="31" t="s">
        <v>67</v>
      </c>
      <c r="F70" s="45">
        <v>1</v>
      </c>
      <c r="G70" s="13" t="s">
        <v>161</v>
      </c>
      <c r="H70" s="14">
        <v>1</v>
      </c>
      <c r="I70" s="22">
        <v>0</v>
      </c>
      <c r="J70" s="22">
        <v>40</v>
      </c>
      <c r="K70" s="19"/>
      <c r="L70" s="1" t="s">
        <v>9</v>
      </c>
    </row>
    <row r="71" spans="1:12">
      <c r="A71" s="1">
        <v>509</v>
      </c>
      <c r="B71" s="26" t="s">
        <v>72</v>
      </c>
      <c r="C71" s="9" t="s">
        <v>16</v>
      </c>
      <c r="D71" s="10" t="s">
        <v>231</v>
      </c>
      <c r="E71" s="31" t="s">
        <v>67</v>
      </c>
      <c r="F71" s="45">
        <v>1</v>
      </c>
      <c r="G71" s="13" t="s">
        <v>161</v>
      </c>
      <c r="H71" s="14">
        <v>1</v>
      </c>
      <c r="I71" s="22">
        <v>0</v>
      </c>
      <c r="J71" s="22">
        <v>40</v>
      </c>
      <c r="K71" s="19"/>
      <c r="L71" s="1" t="s">
        <v>9</v>
      </c>
    </row>
    <row r="72" spans="1:12">
      <c r="A72" s="1">
        <v>510</v>
      </c>
      <c r="B72" s="26" t="s">
        <v>72</v>
      </c>
      <c r="C72" s="9" t="s">
        <v>16</v>
      </c>
      <c r="D72" s="10" t="s">
        <v>134</v>
      </c>
      <c r="E72" s="31" t="s">
        <v>67</v>
      </c>
      <c r="F72" s="45">
        <v>1</v>
      </c>
      <c r="G72" s="13" t="s">
        <v>161</v>
      </c>
      <c r="H72" s="14">
        <v>1</v>
      </c>
      <c r="I72" s="22">
        <v>0</v>
      </c>
      <c r="J72" s="22">
        <v>40</v>
      </c>
      <c r="K72" s="19"/>
      <c r="L72" s="1" t="s">
        <v>9</v>
      </c>
    </row>
    <row r="73" spans="1:12">
      <c r="A73" s="1">
        <v>511</v>
      </c>
      <c r="B73" s="26" t="s">
        <v>207</v>
      </c>
      <c r="C73" s="9" t="s">
        <v>16</v>
      </c>
      <c r="D73" s="10" t="s">
        <v>143</v>
      </c>
      <c r="E73" s="31" t="s">
        <v>67</v>
      </c>
      <c r="F73" s="45">
        <v>1</v>
      </c>
      <c r="G73" s="13" t="s">
        <v>448</v>
      </c>
      <c r="H73" s="14">
        <v>2</v>
      </c>
      <c r="I73" s="22">
        <v>0</v>
      </c>
      <c r="J73" s="22">
        <v>40</v>
      </c>
      <c r="K73" s="19"/>
      <c r="L73" s="1" t="s">
        <v>9</v>
      </c>
    </row>
    <row r="74" spans="1:12">
      <c r="A74" s="1">
        <v>512</v>
      </c>
      <c r="B74" s="26" t="s">
        <v>72</v>
      </c>
      <c r="C74" s="9" t="s">
        <v>16</v>
      </c>
      <c r="D74" s="10" t="s">
        <v>235</v>
      </c>
      <c r="E74" s="31" t="s">
        <v>67</v>
      </c>
      <c r="F74" s="45">
        <v>1</v>
      </c>
      <c r="G74" s="13" t="s">
        <v>161</v>
      </c>
      <c r="H74" s="14">
        <v>8</v>
      </c>
      <c r="I74" s="22">
        <v>0</v>
      </c>
      <c r="J74" s="22">
        <v>40</v>
      </c>
      <c r="K74" s="19"/>
      <c r="L74" s="1" t="s">
        <v>9</v>
      </c>
    </row>
    <row r="75" spans="1:12">
      <c r="A75" s="1">
        <v>513</v>
      </c>
      <c r="B75" s="26" t="s">
        <v>72</v>
      </c>
      <c r="C75" s="9" t="s">
        <v>16</v>
      </c>
      <c r="D75" s="10" t="s">
        <v>332</v>
      </c>
      <c r="E75" s="31" t="s">
        <v>67</v>
      </c>
      <c r="F75" s="45">
        <v>1</v>
      </c>
      <c r="G75" s="13" t="s">
        <v>161</v>
      </c>
      <c r="H75" s="14">
        <v>12</v>
      </c>
      <c r="I75" s="22">
        <v>0</v>
      </c>
      <c r="J75" s="22">
        <v>40</v>
      </c>
      <c r="K75" s="7"/>
      <c r="L75" s="1" t="s">
        <v>9</v>
      </c>
    </row>
    <row r="76" spans="1:12">
      <c r="A76" s="1">
        <v>514</v>
      </c>
      <c r="B76" s="26" t="s">
        <v>72</v>
      </c>
      <c r="C76" s="9" t="s">
        <v>16</v>
      </c>
      <c r="D76" s="10" t="s">
        <v>333</v>
      </c>
      <c r="E76" s="31" t="s">
        <v>67</v>
      </c>
      <c r="F76" s="45">
        <v>1</v>
      </c>
      <c r="G76" s="13" t="s">
        <v>161</v>
      </c>
      <c r="H76" s="14">
        <v>7</v>
      </c>
      <c r="I76" s="22">
        <v>0</v>
      </c>
      <c r="J76" s="22">
        <v>40</v>
      </c>
      <c r="K76" s="7"/>
      <c r="L76" s="1" t="s">
        <v>9</v>
      </c>
    </row>
    <row r="77" spans="1:12">
      <c r="A77" s="1">
        <v>515</v>
      </c>
      <c r="B77" s="26" t="s">
        <v>72</v>
      </c>
      <c r="C77" s="9" t="s">
        <v>16</v>
      </c>
      <c r="D77" s="10" t="s">
        <v>334</v>
      </c>
      <c r="E77" s="31" t="s">
        <v>67</v>
      </c>
      <c r="F77" s="45">
        <v>1</v>
      </c>
      <c r="G77" s="13" t="s">
        <v>161</v>
      </c>
      <c r="H77" s="14">
        <v>4</v>
      </c>
      <c r="I77" s="22">
        <v>0</v>
      </c>
      <c r="J77" s="22">
        <v>40</v>
      </c>
      <c r="K77" s="7"/>
      <c r="L77" s="1" t="s">
        <v>9</v>
      </c>
    </row>
    <row r="78" spans="1:12">
      <c r="A78" s="1">
        <v>516</v>
      </c>
      <c r="B78" s="26" t="s">
        <v>72</v>
      </c>
      <c r="C78" s="9" t="s">
        <v>16</v>
      </c>
      <c r="D78" s="10" t="s">
        <v>336</v>
      </c>
      <c r="E78" s="31" t="s">
        <v>67</v>
      </c>
      <c r="F78" s="45">
        <v>1</v>
      </c>
      <c r="G78" s="13" t="s">
        <v>161</v>
      </c>
      <c r="H78" s="14">
        <v>3</v>
      </c>
      <c r="I78" s="22">
        <v>0</v>
      </c>
      <c r="J78" s="22">
        <v>40</v>
      </c>
      <c r="K78" s="7"/>
      <c r="L78" s="1" t="s">
        <v>9</v>
      </c>
    </row>
    <row r="79" spans="1:12">
      <c r="A79" s="1">
        <v>517</v>
      </c>
      <c r="B79" s="26" t="s">
        <v>72</v>
      </c>
      <c r="C79" s="9" t="s">
        <v>16</v>
      </c>
      <c r="D79" s="10" t="s">
        <v>337</v>
      </c>
      <c r="E79" s="31" t="s">
        <v>67</v>
      </c>
      <c r="F79" s="45">
        <v>1</v>
      </c>
      <c r="G79" s="13" t="s">
        <v>161</v>
      </c>
      <c r="H79" s="14">
        <v>4</v>
      </c>
      <c r="I79" s="22">
        <v>0</v>
      </c>
      <c r="J79" s="22">
        <v>40</v>
      </c>
      <c r="K79" s="7"/>
      <c r="L79" s="1" t="s">
        <v>9</v>
      </c>
    </row>
    <row r="80" spans="1:12">
      <c r="A80" s="1">
        <v>518</v>
      </c>
      <c r="B80" s="26" t="s">
        <v>72</v>
      </c>
      <c r="C80" s="9" t="s">
        <v>16</v>
      </c>
      <c r="D80" s="10" t="s">
        <v>338</v>
      </c>
      <c r="E80" s="31" t="s">
        <v>67</v>
      </c>
      <c r="F80" s="45">
        <v>1</v>
      </c>
      <c r="G80" s="13" t="s">
        <v>161</v>
      </c>
      <c r="H80" s="14">
        <v>1</v>
      </c>
      <c r="I80" s="22">
        <v>0</v>
      </c>
      <c r="J80" s="22">
        <v>40</v>
      </c>
      <c r="K80" s="7"/>
      <c r="L80" s="1" t="s">
        <v>9</v>
      </c>
    </row>
    <row r="81" spans="1:12">
      <c r="A81" s="1">
        <v>519</v>
      </c>
      <c r="B81" s="26" t="s">
        <v>72</v>
      </c>
      <c r="C81" s="9" t="s">
        <v>16</v>
      </c>
      <c r="D81" s="10" t="s">
        <v>339</v>
      </c>
      <c r="E81" s="31" t="s">
        <v>67</v>
      </c>
      <c r="F81" s="45">
        <v>1</v>
      </c>
      <c r="G81" s="13" t="s">
        <v>161</v>
      </c>
      <c r="H81" s="14">
        <v>3</v>
      </c>
      <c r="I81" s="22">
        <v>0</v>
      </c>
      <c r="J81" s="22">
        <v>40</v>
      </c>
      <c r="K81" s="7"/>
      <c r="L81" s="1" t="s">
        <v>9</v>
      </c>
    </row>
    <row r="82" spans="1:12">
      <c r="A82" s="1">
        <v>520</v>
      </c>
      <c r="B82" s="26" t="s">
        <v>61</v>
      </c>
      <c r="C82" s="9" t="s">
        <v>16</v>
      </c>
      <c r="D82" s="10" t="s">
        <v>141</v>
      </c>
      <c r="E82" s="31" t="s">
        <v>13</v>
      </c>
      <c r="F82" s="45">
        <v>1</v>
      </c>
      <c r="G82" s="13" t="s">
        <v>418</v>
      </c>
      <c r="H82" s="14">
        <v>2</v>
      </c>
      <c r="I82" s="22">
        <v>6570</v>
      </c>
      <c r="J82" s="22">
        <v>38</v>
      </c>
      <c r="K82" s="7"/>
      <c r="L82" s="1" t="s">
        <v>9</v>
      </c>
    </row>
    <row r="83" spans="1:12">
      <c r="H83" s="53">
        <f>SUM(H64:H82)</f>
        <v>63</v>
      </c>
      <c r="K83" s="8"/>
    </row>
  </sheetData>
  <phoneticPr fontId="3"/>
  <dataValidations count="1">
    <dataValidation allowBlank="1" showInputMessage="1" showErrorMessage="1" sqref="G53:G63 G64:G82 D64:D82 D53:D63 D3:D52 G3:G52" xr:uid="{3208839C-8459-4525-B575-18FD839B560E}"/>
  </dataValidations>
  <pageMargins left="0.7" right="0.7" top="0.75" bottom="0.75" header="0.3" footer="0.3"/>
  <pageSetup paperSize="8" scale="6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B9F12-0D1E-49AF-863D-31F389F86CFF}">
  <sheetPr>
    <pageSetUpPr fitToPage="1"/>
  </sheetPr>
  <dimension ref="A1:L15"/>
  <sheetViews>
    <sheetView workbookViewId="0">
      <selection activeCell="F26" sqref="F26"/>
    </sheetView>
  </sheetViews>
  <sheetFormatPr defaultRowHeight="17.649999999999999"/>
  <cols>
    <col min="1" max="1" width="4.4375" customWidth="1"/>
    <col min="2" max="2" width="8.25" style="8" bestFit="1" customWidth="1"/>
    <col min="3" max="3" width="4.5" style="8" customWidth="1"/>
    <col min="4" max="4" width="23" style="8" bestFit="1" customWidth="1"/>
    <col min="5" max="5" width="21.375" style="8" bestFit="1" customWidth="1"/>
    <col min="6" max="6" width="4.8125" style="8" bestFit="1" customWidth="1"/>
    <col min="7" max="7" width="23.9375" style="8" customWidth="1"/>
    <col min="8" max="8" width="5.1875" style="8" bestFit="1" customWidth="1"/>
    <col min="9" max="9" width="12.9375" style="8" bestFit="1" customWidth="1"/>
    <col min="10" max="10" width="15.4375" style="8" bestFit="1" customWidth="1"/>
    <col min="11" max="11" width="22.4375" customWidth="1"/>
    <col min="12" max="12" width="11.8125" bestFit="1" customWidth="1"/>
  </cols>
  <sheetData>
    <row r="1" spans="1:12" ht="22.9">
      <c r="A1" s="3" t="s">
        <v>69</v>
      </c>
    </row>
    <row r="2" spans="1:12">
      <c r="A2" s="1" t="s">
        <v>0</v>
      </c>
      <c r="B2" s="9" t="s">
        <v>12</v>
      </c>
      <c r="C2" s="9" t="s">
        <v>1</v>
      </c>
      <c r="D2" s="9" t="s">
        <v>11</v>
      </c>
      <c r="E2" s="9" t="s">
        <v>2</v>
      </c>
      <c r="F2" s="9" t="s">
        <v>3</v>
      </c>
      <c r="G2" s="9" t="s">
        <v>6</v>
      </c>
      <c r="H2" s="9" t="s">
        <v>4</v>
      </c>
      <c r="I2" s="9" t="s">
        <v>8</v>
      </c>
      <c r="J2" s="9" t="s">
        <v>5</v>
      </c>
      <c r="K2" s="1" t="s">
        <v>10</v>
      </c>
      <c r="L2" s="1" t="s">
        <v>7</v>
      </c>
    </row>
    <row r="3" spans="1:12">
      <c r="A3" s="1">
        <v>521</v>
      </c>
      <c r="B3" s="26" t="s">
        <v>54</v>
      </c>
      <c r="C3" s="44" t="s">
        <v>53</v>
      </c>
      <c r="D3" s="10" t="s">
        <v>43</v>
      </c>
      <c r="E3" s="31" t="s">
        <v>13</v>
      </c>
      <c r="F3" s="23">
        <v>1</v>
      </c>
      <c r="G3" s="13" t="s">
        <v>62</v>
      </c>
      <c r="H3" s="14">
        <v>3</v>
      </c>
      <c r="I3" s="22">
        <v>365</v>
      </c>
      <c r="J3" s="20">
        <v>38</v>
      </c>
      <c r="K3" s="1"/>
      <c r="L3" s="1" t="s">
        <v>9</v>
      </c>
    </row>
    <row r="4" spans="1:12">
      <c r="A4" s="1">
        <v>522</v>
      </c>
      <c r="B4" s="26" t="s">
        <v>55</v>
      </c>
      <c r="C4" s="44" t="s">
        <v>53</v>
      </c>
      <c r="D4" s="10" t="s">
        <v>44</v>
      </c>
      <c r="E4" s="31" t="s">
        <v>13</v>
      </c>
      <c r="F4" s="23">
        <v>1</v>
      </c>
      <c r="G4" s="13" t="s">
        <v>436</v>
      </c>
      <c r="H4" s="14">
        <v>2</v>
      </c>
      <c r="I4" s="22">
        <v>365</v>
      </c>
      <c r="J4" s="20">
        <v>91</v>
      </c>
      <c r="K4" s="1"/>
      <c r="L4" s="1" t="s">
        <v>9</v>
      </c>
    </row>
    <row r="5" spans="1:12">
      <c r="A5" s="1">
        <v>523</v>
      </c>
      <c r="B5" s="26" t="s">
        <v>56</v>
      </c>
      <c r="C5" s="44" t="s">
        <v>53</v>
      </c>
      <c r="D5" s="10" t="s">
        <v>45</v>
      </c>
      <c r="E5" s="31" t="s">
        <v>13</v>
      </c>
      <c r="F5" s="23">
        <v>1</v>
      </c>
      <c r="G5" s="13" t="s">
        <v>437</v>
      </c>
      <c r="H5" s="14">
        <v>2</v>
      </c>
      <c r="I5" s="22">
        <v>365</v>
      </c>
      <c r="J5" s="20">
        <v>48</v>
      </c>
      <c r="K5" s="1"/>
      <c r="L5" s="1" t="s">
        <v>9</v>
      </c>
    </row>
    <row r="6" spans="1:12" s="5" customFormat="1">
      <c r="A6" s="1">
        <v>524</v>
      </c>
      <c r="B6" s="26" t="s">
        <v>57</v>
      </c>
      <c r="C6" s="44" t="s">
        <v>53</v>
      </c>
      <c r="D6" s="10" t="s">
        <v>46</v>
      </c>
      <c r="E6" s="31" t="s">
        <v>13</v>
      </c>
      <c r="F6" s="24">
        <v>1</v>
      </c>
      <c r="G6" s="13" t="s">
        <v>62</v>
      </c>
      <c r="H6" s="14">
        <v>2</v>
      </c>
      <c r="I6" s="22">
        <v>365</v>
      </c>
      <c r="J6" s="20">
        <v>48</v>
      </c>
      <c r="K6" s="2"/>
      <c r="L6" s="2" t="s">
        <v>9</v>
      </c>
    </row>
    <row r="7" spans="1:12" s="5" customFormat="1">
      <c r="A7" s="1">
        <v>525</v>
      </c>
      <c r="B7" s="26" t="s">
        <v>58</v>
      </c>
      <c r="C7" s="44" t="s">
        <v>53</v>
      </c>
      <c r="D7" s="10" t="s">
        <v>47</v>
      </c>
      <c r="E7" s="31" t="s">
        <v>13</v>
      </c>
      <c r="F7" s="24">
        <v>1</v>
      </c>
      <c r="G7" s="13" t="s">
        <v>64</v>
      </c>
      <c r="H7" s="14">
        <v>2</v>
      </c>
      <c r="I7" s="22">
        <v>365</v>
      </c>
      <c r="J7" s="20">
        <v>48</v>
      </c>
      <c r="K7" s="2"/>
      <c r="L7" s="2" t="s">
        <v>9</v>
      </c>
    </row>
    <row r="8" spans="1:12" s="5" customFormat="1">
      <c r="A8" s="1">
        <v>526</v>
      </c>
      <c r="B8" s="26"/>
      <c r="C8" s="44" t="s">
        <v>53</v>
      </c>
      <c r="D8" s="10" t="s">
        <v>48</v>
      </c>
      <c r="E8" s="31" t="s">
        <v>13</v>
      </c>
      <c r="F8" s="24">
        <v>1</v>
      </c>
      <c r="G8" s="13" t="s">
        <v>65</v>
      </c>
      <c r="H8" s="14">
        <v>1</v>
      </c>
      <c r="I8" s="22">
        <v>365</v>
      </c>
      <c r="J8" s="20">
        <v>48</v>
      </c>
      <c r="K8" s="2"/>
      <c r="L8" s="2" t="s">
        <v>9</v>
      </c>
    </row>
    <row r="9" spans="1:12" s="5" customFormat="1">
      <c r="A9" s="1">
        <v>527</v>
      </c>
      <c r="B9" s="26"/>
      <c r="C9" s="44" t="s">
        <v>53</v>
      </c>
      <c r="D9" s="10" t="s">
        <v>49</v>
      </c>
      <c r="E9" s="31" t="s">
        <v>13</v>
      </c>
      <c r="F9" s="24">
        <v>1</v>
      </c>
      <c r="G9" s="13" t="s">
        <v>431</v>
      </c>
      <c r="H9" s="14">
        <v>2</v>
      </c>
      <c r="I9" s="22">
        <v>365</v>
      </c>
      <c r="J9" s="20">
        <v>48</v>
      </c>
      <c r="K9" s="2"/>
      <c r="L9" s="2" t="s">
        <v>9</v>
      </c>
    </row>
    <row r="10" spans="1:12" s="5" customFormat="1">
      <c r="A10" s="1">
        <v>528</v>
      </c>
      <c r="B10" s="26" t="s">
        <v>56</v>
      </c>
      <c r="C10" s="44" t="s">
        <v>53</v>
      </c>
      <c r="D10" s="10" t="s">
        <v>50</v>
      </c>
      <c r="E10" s="31" t="s">
        <v>13</v>
      </c>
      <c r="F10" s="24">
        <v>1</v>
      </c>
      <c r="G10" s="13" t="s">
        <v>431</v>
      </c>
      <c r="H10" s="14">
        <v>1</v>
      </c>
      <c r="I10" s="22">
        <v>365</v>
      </c>
      <c r="J10" s="20">
        <v>48</v>
      </c>
      <c r="K10" s="2"/>
      <c r="L10" s="2" t="s">
        <v>9</v>
      </c>
    </row>
    <row r="11" spans="1:12">
      <c r="A11" s="15">
        <v>529</v>
      </c>
      <c r="B11" s="27" t="s">
        <v>60</v>
      </c>
      <c r="C11" s="51" t="s">
        <v>53</v>
      </c>
      <c r="D11" s="16" t="s">
        <v>51</v>
      </c>
      <c r="E11" s="52" t="s">
        <v>68</v>
      </c>
      <c r="F11" s="30">
        <v>1</v>
      </c>
      <c r="G11" s="17" t="s">
        <v>66</v>
      </c>
      <c r="H11" s="18">
        <v>8</v>
      </c>
      <c r="I11" s="28">
        <v>0</v>
      </c>
      <c r="J11" s="29">
        <v>85</v>
      </c>
      <c r="K11" s="15"/>
      <c r="L11" s="15" t="s">
        <v>351</v>
      </c>
    </row>
    <row r="12" spans="1:12" s="5" customFormat="1">
      <c r="A12" s="1">
        <v>530</v>
      </c>
      <c r="B12" s="26" t="s">
        <v>61</v>
      </c>
      <c r="C12" s="44" t="s">
        <v>53</v>
      </c>
      <c r="D12" s="10" t="s">
        <v>52</v>
      </c>
      <c r="E12" s="31" t="s">
        <v>13</v>
      </c>
      <c r="F12" s="23">
        <v>1</v>
      </c>
      <c r="G12" s="13" t="s">
        <v>418</v>
      </c>
      <c r="H12" s="14">
        <v>2</v>
      </c>
      <c r="I12" s="9">
        <v>6570</v>
      </c>
      <c r="J12" s="9">
        <v>38</v>
      </c>
      <c r="K12" s="1"/>
      <c r="L12" s="1" t="s">
        <v>9</v>
      </c>
    </row>
    <row r="13" spans="1:12" s="5" customFormat="1">
      <c r="A13" s="1">
        <v>531</v>
      </c>
      <c r="B13" s="26" t="s">
        <v>353</v>
      </c>
      <c r="C13" s="44" t="s">
        <v>53</v>
      </c>
      <c r="D13" s="10" t="s">
        <v>354</v>
      </c>
      <c r="E13" s="31" t="s">
        <v>445</v>
      </c>
      <c r="F13" s="23">
        <v>1</v>
      </c>
      <c r="G13" s="60" t="s">
        <v>449</v>
      </c>
      <c r="H13" s="38">
        <v>1</v>
      </c>
      <c r="I13" s="9">
        <v>365</v>
      </c>
      <c r="J13" s="9">
        <v>91</v>
      </c>
      <c r="K13" s="1"/>
      <c r="L13" s="1" t="s">
        <v>9</v>
      </c>
    </row>
    <row r="14" spans="1:12">
      <c r="A14" s="2">
        <v>532</v>
      </c>
      <c r="B14" s="26" t="s">
        <v>59</v>
      </c>
      <c r="C14" s="44" t="s">
        <v>53</v>
      </c>
      <c r="D14" s="10" t="s">
        <v>50</v>
      </c>
      <c r="E14" s="31" t="s">
        <v>67</v>
      </c>
      <c r="F14" s="24">
        <v>1</v>
      </c>
      <c r="G14" s="13" t="s">
        <v>352</v>
      </c>
      <c r="H14" s="14">
        <v>1</v>
      </c>
      <c r="I14" s="19">
        <v>0</v>
      </c>
      <c r="J14" s="19">
        <v>40</v>
      </c>
      <c r="K14" s="2"/>
      <c r="L14" s="2" t="s">
        <v>9</v>
      </c>
    </row>
    <row r="15" spans="1:12">
      <c r="H15" s="53">
        <f>SUM(H12:H14)</f>
        <v>4</v>
      </c>
      <c r="I15" s="21"/>
      <c r="K15" s="8"/>
    </row>
  </sheetData>
  <phoneticPr fontId="3"/>
  <dataValidations count="1">
    <dataValidation allowBlank="1" showInputMessage="1" showErrorMessage="1" sqref="G3:G11 C3:D11 C12:D14 G12:G14" xr:uid="{AA8B5FED-7327-41F6-BFE3-46F903C1D4F2}"/>
  </dataValidations>
  <pageMargins left="0.7" right="0.7" top="0.75" bottom="0.75" header="0.3" footer="0.3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53A27-1691-4ECE-960A-253F2ABA97B1}">
  <sheetPr>
    <tabColor rgb="FF00B050"/>
  </sheetPr>
  <dimension ref="A1:O22"/>
  <sheetViews>
    <sheetView workbookViewId="0">
      <selection activeCell="A18" sqref="A18"/>
    </sheetView>
  </sheetViews>
  <sheetFormatPr defaultRowHeight="17.649999999999999"/>
  <cols>
    <col min="1" max="1" width="25.5625" customWidth="1"/>
    <col min="2" max="15" width="10.5625" customWidth="1"/>
  </cols>
  <sheetData>
    <row r="1" spans="1:15" ht="21.4">
      <c r="A1" s="71" t="s">
        <v>1068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1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5" ht="25.05" customHeight="1">
      <c r="A3" s="68"/>
      <c r="B3" s="110" t="s">
        <v>458</v>
      </c>
      <c r="C3" s="110" t="s">
        <v>459</v>
      </c>
      <c r="D3" s="110" t="s">
        <v>460</v>
      </c>
      <c r="E3" s="110" t="s">
        <v>461</v>
      </c>
      <c r="F3" s="110" t="s">
        <v>462</v>
      </c>
      <c r="G3" s="110" t="s">
        <v>463</v>
      </c>
      <c r="H3" s="110" t="s">
        <v>464</v>
      </c>
      <c r="I3" s="110" t="s">
        <v>465</v>
      </c>
      <c r="J3" s="110" t="s">
        <v>466</v>
      </c>
      <c r="K3" s="110" t="s">
        <v>467</v>
      </c>
      <c r="L3" s="110" t="s">
        <v>468</v>
      </c>
      <c r="M3" s="72" t="s">
        <v>469</v>
      </c>
      <c r="N3" s="73" t="s">
        <v>470</v>
      </c>
      <c r="O3" s="68" t="s">
        <v>471</v>
      </c>
    </row>
    <row r="4" spans="1:15" ht="25.05" customHeight="1">
      <c r="A4" s="69" t="s">
        <v>1096</v>
      </c>
      <c r="B4" s="74">
        <f>総合保健センター!L10</f>
        <v>43595</v>
      </c>
      <c r="C4" s="74">
        <f>総合保健センター!M10</f>
        <v>45278</v>
      </c>
      <c r="D4" s="74">
        <f>総合保健センター!B3</f>
        <v>38072</v>
      </c>
      <c r="E4" s="74">
        <f>総合保健センター!C3</f>
        <v>32752</v>
      </c>
      <c r="F4" s="74">
        <f>総合保健センター!D3</f>
        <v>38099</v>
      </c>
      <c r="G4" s="74">
        <f>総合保健センター!E3</f>
        <v>51002</v>
      </c>
      <c r="H4" s="74">
        <f>総合保健センター!F3</f>
        <v>52861</v>
      </c>
      <c r="I4" s="74">
        <f>総合保健センター!G3</f>
        <v>47408</v>
      </c>
      <c r="J4" s="74">
        <f>総合保健センター!H3</f>
        <v>41130</v>
      </c>
      <c r="K4" s="74">
        <f>総合保健センター!I3</f>
        <v>39247</v>
      </c>
      <c r="L4" s="74">
        <f>総合保健センター!J3</f>
        <v>44200</v>
      </c>
      <c r="M4" s="75">
        <f>総合保健センター!K3</f>
        <v>43673</v>
      </c>
      <c r="N4" s="76">
        <f>SUM(B4:M4)</f>
        <v>517317</v>
      </c>
      <c r="O4" s="77">
        <f>ROUND(AVERAGE(B4:M4),0)</f>
        <v>43110</v>
      </c>
    </row>
    <row r="5" spans="1:15" ht="25.05" customHeight="1">
      <c r="A5" s="69" t="s">
        <v>472</v>
      </c>
      <c r="B5" s="78">
        <f>総合保健センター!L11</f>
        <v>30.77</v>
      </c>
      <c r="C5" s="78">
        <f>総合保健センター!M11</f>
        <v>30.77</v>
      </c>
      <c r="D5" s="78">
        <f>総合保健センター!B4</f>
        <v>20.84</v>
      </c>
      <c r="E5" s="78">
        <f>総合保健センター!C4</f>
        <v>20.78</v>
      </c>
      <c r="F5" s="78">
        <f>総合保健センター!D4</f>
        <v>20.85</v>
      </c>
      <c r="G5" s="78">
        <f>総合保健センター!E4</f>
        <v>20.88</v>
      </c>
      <c r="H5" s="78">
        <f>総合保健センター!F4</f>
        <v>20.85</v>
      </c>
      <c r="I5" s="78">
        <f>総合保健センター!G4</f>
        <v>20.83</v>
      </c>
      <c r="J5" s="78">
        <f>総合保健センター!H4</f>
        <v>20.87</v>
      </c>
      <c r="K5" s="78">
        <f>総合保健センター!I4</f>
        <v>20.84</v>
      </c>
      <c r="L5" s="78">
        <f>総合保健センター!J4</f>
        <v>20.81</v>
      </c>
      <c r="M5" s="79">
        <f>総合保健センター!K4</f>
        <v>20.79</v>
      </c>
      <c r="N5" s="76"/>
      <c r="O5" s="80">
        <f>ROUND(AVERAGE(B5:M5),2)</f>
        <v>22.49</v>
      </c>
    </row>
    <row r="6" spans="1:15" ht="25.05" customHeight="1">
      <c r="A6" s="69" t="s">
        <v>473</v>
      </c>
      <c r="B6" s="78">
        <f>総合保健センター!L12</f>
        <v>-11.63</v>
      </c>
      <c r="C6" s="78">
        <f>総合保健センター!M12</f>
        <v>-11.77</v>
      </c>
      <c r="D6" s="78">
        <f>総合保健センター!B5</f>
        <v>-2.37</v>
      </c>
      <c r="E6" s="78">
        <f>総合保健センター!C5</f>
        <v>-2.71</v>
      </c>
      <c r="F6" s="78">
        <f>総合保健センター!D5</f>
        <v>-2.0699999999999998</v>
      </c>
      <c r="G6" s="78">
        <f>総合保健センター!E5</f>
        <v>-1.28</v>
      </c>
      <c r="H6" s="78">
        <f>総合保健センター!F5</f>
        <v>-1.24</v>
      </c>
      <c r="I6" s="78">
        <f>総合保健センター!G5</f>
        <v>-3.16</v>
      </c>
      <c r="J6" s="78">
        <f>総合保健センター!H5</f>
        <v>-2.76</v>
      </c>
      <c r="K6" s="78">
        <f>総合保健センター!I5</f>
        <v>-1.91</v>
      </c>
      <c r="L6" s="78">
        <f>総合保健センター!J5</f>
        <v>-0.77</v>
      </c>
      <c r="M6" s="79">
        <f>総合保健センター!K5</f>
        <v>-1.06</v>
      </c>
      <c r="N6" s="76"/>
      <c r="O6" s="80">
        <f>ROUND(AVERAGE(B6:M6),2)</f>
        <v>-3.56</v>
      </c>
    </row>
    <row r="7" spans="1:15" ht="25.05" customHeight="1">
      <c r="A7" s="69" t="s">
        <v>456</v>
      </c>
      <c r="B7" s="78">
        <f>総合保健センター!L13</f>
        <v>1.4</v>
      </c>
      <c r="C7" s="78">
        <f>総合保健センター!M13</f>
        <v>1.4</v>
      </c>
      <c r="D7" s="78">
        <f>総合保健センター!B6</f>
        <v>1.4</v>
      </c>
      <c r="E7" s="78">
        <f>総合保健センター!C6</f>
        <v>3.49</v>
      </c>
      <c r="F7" s="78">
        <f>総合保健センター!D6</f>
        <v>3.49</v>
      </c>
      <c r="G7" s="78">
        <f>総合保健センター!E6</f>
        <v>3.49</v>
      </c>
      <c r="H7" s="78">
        <f>総合保健センター!F6</f>
        <v>3.49</v>
      </c>
      <c r="I7" s="78">
        <f>総合保健センター!G6</f>
        <v>3.49</v>
      </c>
      <c r="J7" s="78">
        <f>総合保健センター!H6</f>
        <v>3.49</v>
      </c>
      <c r="K7" s="78">
        <f>総合保健センター!I6</f>
        <v>3.49</v>
      </c>
      <c r="L7" s="78">
        <f>総合保健センター!J6</f>
        <v>3.49</v>
      </c>
      <c r="M7" s="79">
        <f>総合保健センター!K6</f>
        <v>3.49</v>
      </c>
      <c r="N7" s="76"/>
      <c r="O7" s="80">
        <f>ROUND(AVERAGE(B7:M7),)</f>
        <v>3</v>
      </c>
    </row>
    <row r="8" spans="1:15" ht="25.05" customHeight="1">
      <c r="A8" s="69" t="s">
        <v>474</v>
      </c>
      <c r="B8" s="78">
        <f>総合保健センター!L14</f>
        <v>20.54</v>
      </c>
      <c r="C8" s="78">
        <f>総合保健センター!M14</f>
        <v>20.399999999999999</v>
      </c>
      <c r="D8" s="78">
        <f>総合保健センター!B7</f>
        <v>19.869999999999997</v>
      </c>
      <c r="E8" s="78">
        <f>総合保健センター!C7</f>
        <v>21.560000000000002</v>
      </c>
      <c r="F8" s="78">
        <f>総合保健センター!D7</f>
        <v>22.270000000000003</v>
      </c>
      <c r="G8" s="78">
        <f>総合保健センター!E7</f>
        <v>23.089999999999996</v>
      </c>
      <c r="H8" s="78">
        <f>総合保健センター!F7</f>
        <v>23.1</v>
      </c>
      <c r="I8" s="78">
        <f>総合保健センター!G7</f>
        <v>21.159999999999997</v>
      </c>
      <c r="J8" s="78">
        <f>総合保健センター!H7</f>
        <v>21.6</v>
      </c>
      <c r="K8" s="78">
        <f>総合保健センター!I7</f>
        <v>22.42</v>
      </c>
      <c r="L8" s="78">
        <f>総合保健センター!J7</f>
        <v>23.53</v>
      </c>
      <c r="M8" s="79">
        <f>総合保健センター!K7</f>
        <v>23.22</v>
      </c>
      <c r="N8" s="76"/>
      <c r="O8" s="80">
        <f>ROUND(AVERAGE(B8:M8),2)</f>
        <v>21.9</v>
      </c>
    </row>
    <row r="9" spans="1:15" ht="25.05" customHeight="1">
      <c r="A9" s="67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</row>
    <row r="10" spans="1:15" ht="25.05" customHeight="1">
      <c r="A10" s="68"/>
      <c r="B10" s="110" t="s">
        <v>475</v>
      </c>
      <c r="C10" s="110" t="s">
        <v>476</v>
      </c>
      <c r="D10" s="110" t="s">
        <v>477</v>
      </c>
      <c r="E10" s="110" t="s">
        <v>478</v>
      </c>
      <c r="F10" s="110" t="s">
        <v>479</v>
      </c>
      <c r="G10" s="110" t="s">
        <v>480</v>
      </c>
      <c r="H10" s="110" t="s">
        <v>481</v>
      </c>
      <c r="I10" s="110" t="s">
        <v>482</v>
      </c>
      <c r="J10" s="110" t="s">
        <v>483</v>
      </c>
      <c r="K10" s="110" t="s">
        <v>484</v>
      </c>
      <c r="L10" s="110" t="s">
        <v>485</v>
      </c>
      <c r="M10" s="72" t="s">
        <v>486</v>
      </c>
      <c r="N10" s="73" t="s">
        <v>470</v>
      </c>
      <c r="O10" s="68" t="s">
        <v>471</v>
      </c>
    </row>
    <row r="11" spans="1:15" ht="25.05" customHeight="1">
      <c r="A11" s="106" t="s">
        <v>1096</v>
      </c>
      <c r="B11" s="74">
        <f>総合保健センター!L17</f>
        <v>46309</v>
      </c>
      <c r="C11" s="74">
        <f>総合保健センター!M17</f>
        <v>47220</v>
      </c>
      <c r="D11" s="74">
        <f>総合保健センター!B10</f>
        <v>41962</v>
      </c>
      <c r="E11" s="74">
        <f>総合保健センター!C10</f>
        <v>37076</v>
      </c>
      <c r="F11" s="74">
        <f>総合保健センター!D10</f>
        <v>40591</v>
      </c>
      <c r="G11" s="74">
        <f>総合保健センター!E10</f>
        <v>52636</v>
      </c>
      <c r="H11" s="74">
        <f>総合保健センター!F10</f>
        <v>60854</v>
      </c>
      <c r="I11" s="74">
        <f>総合保健センター!G10</f>
        <v>53629</v>
      </c>
      <c r="J11" s="74">
        <f>総合保健センター!H10</f>
        <v>44840</v>
      </c>
      <c r="K11" s="74">
        <f>総合保健センター!I10</f>
        <v>41152</v>
      </c>
      <c r="L11" s="74">
        <f>総合保健センター!J10</f>
        <v>47126</v>
      </c>
      <c r="M11" s="75">
        <f>総合保健センター!K10</f>
        <v>47125</v>
      </c>
      <c r="N11" s="76">
        <f>SUM(B11:M11)</f>
        <v>560520</v>
      </c>
      <c r="O11" s="77">
        <f>ROUND(AVERAGE(B11:M11),0)</f>
        <v>46710</v>
      </c>
    </row>
    <row r="12" spans="1:15" ht="25.05" customHeight="1">
      <c r="A12" s="69" t="s">
        <v>472</v>
      </c>
      <c r="B12" s="78">
        <f>総合保健センター!L18</f>
        <v>16</v>
      </c>
      <c r="C12" s="78">
        <f>総合保健センター!M18</f>
        <v>16.04</v>
      </c>
      <c r="D12" s="78">
        <f>総合保健センター!B11</f>
        <v>30.79</v>
      </c>
      <c r="E12" s="78">
        <f>総合保健センター!C11</f>
        <v>30.68</v>
      </c>
      <c r="F12" s="78">
        <f>総合保健センター!D11</f>
        <v>30.86</v>
      </c>
      <c r="G12" s="78">
        <f>総合保健センター!E11</f>
        <v>30.78</v>
      </c>
      <c r="H12" s="78">
        <f>総合保健センター!F11</f>
        <v>30.82</v>
      </c>
      <c r="I12" s="78">
        <f>総合保健センター!G11</f>
        <v>30.78</v>
      </c>
      <c r="J12" s="78">
        <f>総合保健センター!H11</f>
        <v>30.79</v>
      </c>
      <c r="K12" s="78">
        <f>総合保健センター!I11</f>
        <v>30.79</v>
      </c>
      <c r="L12" s="78">
        <f>総合保健センター!J11</f>
        <v>30.8</v>
      </c>
      <c r="M12" s="79">
        <f>総合保健センター!K11</f>
        <v>30.75</v>
      </c>
      <c r="N12" s="76"/>
      <c r="O12" s="80">
        <f>ROUND(AVERAGE(B12:M12),2)</f>
        <v>28.32</v>
      </c>
    </row>
    <row r="13" spans="1:15" ht="25.05" customHeight="1">
      <c r="A13" s="69" t="s">
        <v>473</v>
      </c>
      <c r="B13" s="78">
        <f>総合保健センター!L19</f>
        <v>6.35</v>
      </c>
      <c r="C13" s="78">
        <f>総合保健センター!M19</f>
        <v>5.8</v>
      </c>
      <c r="D13" s="78">
        <f>総合保健センター!B12</f>
        <v>-5.38</v>
      </c>
      <c r="E13" s="78">
        <f>総合保健センター!C12</f>
        <v>-7.03</v>
      </c>
      <c r="F13" s="78">
        <f>総合保健センター!D12</f>
        <v>-9.14</v>
      </c>
      <c r="G13" s="78">
        <f>総合保健センター!E12</f>
        <v>-10.92</v>
      </c>
      <c r="H13" s="78">
        <f>総合保健センター!F12</f>
        <v>-12.31</v>
      </c>
      <c r="I13" s="78">
        <f>総合保健センター!G12</f>
        <v>-13.19</v>
      </c>
      <c r="J13" s="78">
        <f>総合保健センター!H12</f>
        <v>-11.95</v>
      </c>
      <c r="K13" s="78">
        <f>総合保健センター!I12</f>
        <v>-12.11</v>
      </c>
      <c r="L13" s="78">
        <f>総合保健センター!J12</f>
        <v>-12.01</v>
      </c>
      <c r="M13" s="79">
        <f>総合保健センター!K12</f>
        <v>-11.77</v>
      </c>
      <c r="N13" s="76"/>
      <c r="O13" s="80">
        <f>ROUND(AVERAGE(B13:M13),2)</f>
        <v>-7.81</v>
      </c>
    </row>
    <row r="14" spans="1:15" ht="25.05" customHeight="1">
      <c r="A14" s="69" t="s">
        <v>456</v>
      </c>
      <c r="B14" s="78">
        <f>総合保健センター!L20</f>
        <v>3.45</v>
      </c>
      <c r="C14" s="78">
        <f>総合保健センター!M20</f>
        <v>3.45</v>
      </c>
      <c r="D14" s="78">
        <f>総合保健センター!B13</f>
        <v>3.45</v>
      </c>
      <c r="E14" s="78">
        <f>総合保健センター!C13</f>
        <v>1.4</v>
      </c>
      <c r="F14" s="78">
        <f>総合保健センター!D13</f>
        <v>1.4</v>
      </c>
      <c r="G14" s="78">
        <f>総合保健センター!E13</f>
        <v>1.4</v>
      </c>
      <c r="H14" s="78">
        <f>総合保健センター!F13</f>
        <v>1.4</v>
      </c>
      <c r="I14" s="78">
        <f>総合保健センター!G13</f>
        <v>1.4</v>
      </c>
      <c r="J14" s="78">
        <f>総合保健センター!H13</f>
        <v>1.4</v>
      </c>
      <c r="K14" s="78">
        <f>総合保健センター!I13</f>
        <v>1.4</v>
      </c>
      <c r="L14" s="78">
        <f>総合保健センター!J13</f>
        <v>1.4</v>
      </c>
      <c r="M14" s="79">
        <f>総合保健センター!K13</f>
        <v>1.4</v>
      </c>
      <c r="N14" s="76"/>
      <c r="O14" s="80">
        <f>ROUND(AVERAGE(B14:M14),2)</f>
        <v>1.91</v>
      </c>
    </row>
    <row r="15" spans="1:15" ht="25.05" customHeight="1">
      <c r="A15" s="69" t="s">
        <v>474</v>
      </c>
      <c r="B15" s="78">
        <f>総合保健センター!L21</f>
        <v>25.8</v>
      </c>
      <c r="C15" s="78">
        <f>総合保健センター!M21</f>
        <v>25.29</v>
      </c>
      <c r="D15" s="78">
        <f>総合保健センター!B14</f>
        <v>28.86</v>
      </c>
      <c r="E15" s="78">
        <f>総合保健センター!C14</f>
        <v>25.049999999999997</v>
      </c>
      <c r="F15" s="78">
        <f>総合保健センター!D14</f>
        <v>23.119999999999997</v>
      </c>
      <c r="G15" s="78">
        <f>総合保健センター!E14</f>
        <v>21.259999999999998</v>
      </c>
      <c r="H15" s="78">
        <f>総合保健センター!F14</f>
        <v>19.909999999999997</v>
      </c>
      <c r="I15" s="78">
        <f>総合保健センター!G14</f>
        <v>18.990000000000002</v>
      </c>
      <c r="J15" s="78">
        <f>総合保健センター!H14</f>
        <v>20.239999999999998</v>
      </c>
      <c r="K15" s="78">
        <f>総合保健センター!I14</f>
        <v>20.079999999999998</v>
      </c>
      <c r="L15" s="78">
        <f>総合保健センター!J14</f>
        <v>20.189999999999998</v>
      </c>
      <c r="M15" s="79">
        <f>総合保健センター!K14</f>
        <v>20.38</v>
      </c>
      <c r="N15" s="76"/>
      <c r="O15" s="80">
        <f t="shared" ref="O15" si="0">AVERAGE(B15:M15)</f>
        <v>22.430833333333336</v>
      </c>
    </row>
    <row r="16" spans="1:15" ht="25.05" customHeight="1">
      <c r="A16" s="67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</row>
    <row r="17" spans="1:15" ht="25.05" customHeight="1">
      <c r="A17" s="68"/>
      <c r="B17" s="110" t="s">
        <v>487</v>
      </c>
      <c r="C17" s="110" t="s">
        <v>488</v>
      </c>
      <c r="D17" s="110" t="s">
        <v>489</v>
      </c>
      <c r="E17" s="110" t="s">
        <v>490</v>
      </c>
      <c r="F17" s="110" t="s">
        <v>491</v>
      </c>
      <c r="G17" s="110" t="s">
        <v>492</v>
      </c>
      <c r="H17" s="110" t="s">
        <v>493</v>
      </c>
      <c r="I17" s="110" t="s">
        <v>494</v>
      </c>
      <c r="J17" s="110" t="s">
        <v>495</v>
      </c>
      <c r="K17" s="110" t="s">
        <v>496</v>
      </c>
      <c r="L17" s="110" t="s">
        <v>497</v>
      </c>
      <c r="M17" s="72" t="s">
        <v>498</v>
      </c>
      <c r="N17" s="73" t="s">
        <v>470</v>
      </c>
      <c r="O17" s="68" t="s">
        <v>471</v>
      </c>
    </row>
    <row r="18" spans="1:15" ht="25.05" customHeight="1">
      <c r="A18" s="106" t="s">
        <v>1096</v>
      </c>
      <c r="B18" s="74">
        <f>総合保健センター!L24</f>
        <v>49021</v>
      </c>
      <c r="C18" s="74">
        <f>総合保健センター!M24</f>
        <v>50978</v>
      </c>
      <c r="D18" s="74">
        <f>総合保健センター!B17</f>
        <v>46398</v>
      </c>
      <c r="E18" s="74">
        <f>総合保健センター!C17</f>
        <v>40826</v>
      </c>
      <c r="F18" s="74">
        <f>総合保健センター!D17</f>
        <v>40684</v>
      </c>
      <c r="G18" s="74">
        <f>総合保健センター!E17</f>
        <v>54666</v>
      </c>
      <c r="H18" s="74">
        <f>総合保健センター!F17</f>
        <v>64980</v>
      </c>
      <c r="I18" s="74">
        <f>総合保健センター!G17</f>
        <v>59300</v>
      </c>
      <c r="J18" s="74">
        <f>総合保健センター!H17</f>
        <v>48107</v>
      </c>
      <c r="K18" s="74">
        <f>総合保健センター!I17</f>
        <v>45397</v>
      </c>
      <c r="L18" s="74">
        <f>総合保健センター!J17</f>
        <v>52951</v>
      </c>
      <c r="M18" s="75">
        <f>総合保健センター!K17</f>
        <v>52598</v>
      </c>
      <c r="N18" s="76">
        <f>SUM(B18:M18)</f>
        <v>605906</v>
      </c>
      <c r="O18" s="77">
        <f>ROUND(AVERAGE(B18:M18),0)</f>
        <v>50492</v>
      </c>
    </row>
    <row r="19" spans="1:15" ht="25.05" customHeight="1">
      <c r="A19" s="69" t="s">
        <v>472</v>
      </c>
      <c r="B19" s="78">
        <f>総合保健センター!L25</f>
        <v>15.93</v>
      </c>
      <c r="C19" s="78">
        <f>総合保健センター!M25</f>
        <v>15.99</v>
      </c>
      <c r="D19" s="78">
        <f>総合保健センター!B18</f>
        <v>15.95</v>
      </c>
      <c r="E19" s="78">
        <f>総合保健センター!C18</f>
        <v>15.88</v>
      </c>
      <c r="F19" s="78">
        <f>総合保健センター!D18</f>
        <v>16.03</v>
      </c>
      <c r="G19" s="78">
        <f>総合保健センター!E18</f>
        <v>15.95</v>
      </c>
      <c r="H19" s="78">
        <f>総合保健センター!F18</f>
        <v>16.02</v>
      </c>
      <c r="I19" s="78">
        <f>総合保健センター!G18</f>
        <v>15.99</v>
      </c>
      <c r="J19" s="78">
        <f>総合保健センター!H18</f>
        <v>15.97</v>
      </c>
      <c r="K19" s="78">
        <f>総合保健センター!I18</f>
        <v>16</v>
      </c>
      <c r="L19" s="78">
        <f>総合保健センター!J18</f>
        <v>16</v>
      </c>
      <c r="M19" s="79">
        <f>総合保健センター!K18</f>
        <v>15.94</v>
      </c>
      <c r="N19" s="76"/>
      <c r="O19" s="80">
        <f t="shared" ref="O19" si="1">AVERAGE(B19:M19)</f>
        <v>15.970833333333333</v>
      </c>
    </row>
    <row r="20" spans="1:15" ht="25.05" customHeight="1">
      <c r="A20" s="69" t="s">
        <v>473</v>
      </c>
      <c r="B20" s="78">
        <f>総合保健センター!L26</f>
        <v>0.6</v>
      </c>
      <c r="C20" s="78">
        <f>総合保健センター!M26</f>
        <v>1.1200000000000001</v>
      </c>
      <c r="D20" s="78">
        <f>総合保健センター!B19</f>
        <v>1.34</v>
      </c>
      <c r="E20" s="78">
        <f>総合保健センター!C19</f>
        <v>1.49</v>
      </c>
      <c r="F20" s="78">
        <f>総合保健センター!D19</f>
        <v>1.85</v>
      </c>
      <c r="G20" s="78">
        <f>総合保健センター!E19</f>
        <v>3.1</v>
      </c>
      <c r="H20" s="78">
        <f>総合保健センター!F19</f>
        <v>4.55</v>
      </c>
      <c r="I20" s="78">
        <f>総合保健センター!G19</f>
        <v>6.54</v>
      </c>
      <c r="J20" s="78">
        <f>総合保健センター!H19</f>
        <v>8.0500000000000007</v>
      </c>
      <c r="K20" s="78">
        <f>総合保健センター!I19</f>
        <v>8.94</v>
      </c>
      <c r="L20" s="78">
        <f>総合保健センター!J19</f>
        <v>9.36</v>
      </c>
      <c r="M20" s="79">
        <f>総合保健センター!K19</f>
        <v>9.51</v>
      </c>
      <c r="N20" s="76"/>
      <c r="O20" s="80">
        <f>ROUND(AVERAGE(B20:M20),2)</f>
        <v>4.7</v>
      </c>
    </row>
    <row r="21" spans="1:15" ht="25.05" customHeight="1">
      <c r="A21" s="69" t="s">
        <v>456</v>
      </c>
      <c r="B21" s="78">
        <f>総合保健センター!L27</f>
        <v>3.36</v>
      </c>
      <c r="C21" s="78">
        <f>総合保健センター!M27</f>
        <v>3.36</v>
      </c>
      <c r="D21" s="78">
        <f>総合保健センター!B20</f>
        <v>3.36</v>
      </c>
      <c r="E21" s="78">
        <f>総合保健センター!C20</f>
        <v>3.45</v>
      </c>
      <c r="F21" s="78">
        <f>総合保健センター!D20</f>
        <v>3.45</v>
      </c>
      <c r="G21" s="78">
        <f>総合保健センター!E20</f>
        <v>3.45</v>
      </c>
      <c r="H21" s="78">
        <f>総合保健センター!F20</f>
        <v>3.45</v>
      </c>
      <c r="I21" s="78">
        <f>総合保健センター!G20</f>
        <v>3.45</v>
      </c>
      <c r="J21" s="78">
        <f>総合保健センター!H20</f>
        <v>3.45</v>
      </c>
      <c r="K21" s="78">
        <f>総合保健センター!I20</f>
        <v>3.45</v>
      </c>
      <c r="L21" s="78">
        <f>総合保健センター!J20</f>
        <v>3.45</v>
      </c>
      <c r="M21" s="79">
        <f>総合保健センター!K20</f>
        <v>3.45</v>
      </c>
      <c r="N21" s="76"/>
      <c r="O21" s="80">
        <f>ROUND(AVERAGE(B21:M21),2)</f>
        <v>3.43</v>
      </c>
    </row>
    <row r="22" spans="1:15" ht="25.05" customHeight="1">
      <c r="A22" s="69" t="s">
        <v>474</v>
      </c>
      <c r="B22" s="78">
        <f>総合保健センター!L28</f>
        <v>19.89</v>
      </c>
      <c r="C22" s="78">
        <f>総合保健センター!M28</f>
        <v>20.47</v>
      </c>
      <c r="D22" s="78">
        <f>総合保健センター!B21</f>
        <v>20.65</v>
      </c>
      <c r="E22" s="78">
        <f>総合保健センター!C21</f>
        <v>20.82</v>
      </c>
      <c r="F22" s="78">
        <f>総合保健センター!D21</f>
        <v>21.330000000000002</v>
      </c>
      <c r="G22" s="78">
        <f>総合保健センター!E21</f>
        <v>22.5</v>
      </c>
      <c r="H22" s="78">
        <f>総合保健センター!F21</f>
        <v>24.02</v>
      </c>
      <c r="I22" s="78">
        <f>総合保健センター!G21</f>
        <v>25.98</v>
      </c>
      <c r="J22" s="78">
        <f>総合保健センター!H21</f>
        <v>27.470000000000002</v>
      </c>
      <c r="K22" s="78">
        <f>総合保健センター!I21</f>
        <v>28.389999999999997</v>
      </c>
      <c r="L22" s="78">
        <f>総合保健センター!J21</f>
        <v>28.81</v>
      </c>
      <c r="M22" s="79">
        <f>総合保健センター!K21</f>
        <v>28.9</v>
      </c>
      <c r="N22" s="76"/>
      <c r="O22" s="80">
        <f>ROUND(AVERAGE(B22:M22),2)</f>
        <v>24.1</v>
      </c>
    </row>
  </sheetData>
  <phoneticPr fontId="3"/>
  <printOptions horizontalCentered="1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49153-FC8B-4701-A74C-1C5BCC4AEF3A}">
  <sheetPr>
    <tabColor rgb="FF00B050"/>
  </sheetPr>
  <dimension ref="A1:F534"/>
  <sheetViews>
    <sheetView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F79" sqref="F79"/>
    </sheetView>
  </sheetViews>
  <sheetFormatPr defaultRowHeight="17.649999999999999"/>
  <cols>
    <col min="1" max="1" width="4.875" customWidth="1"/>
    <col min="2" max="2" width="41.125" hidden="1" customWidth="1"/>
    <col min="3" max="3" width="17.125" customWidth="1"/>
    <col min="4" max="4" width="5.9375" bestFit="1" customWidth="1"/>
    <col min="5" max="5" width="30.125" customWidth="1"/>
    <col min="6" max="6" width="13.5625" bestFit="1" customWidth="1"/>
  </cols>
  <sheetData>
    <row r="1" spans="1:6">
      <c r="A1" s="82" t="s">
        <v>519</v>
      </c>
    </row>
    <row r="2" spans="1:6">
      <c r="A2" s="82"/>
    </row>
    <row r="3" spans="1:6">
      <c r="A3" s="86" t="s">
        <v>520</v>
      </c>
      <c r="B3" s="86" t="s">
        <v>521</v>
      </c>
      <c r="C3" s="86" t="s">
        <v>522</v>
      </c>
      <c r="D3" s="86" t="s">
        <v>3</v>
      </c>
      <c r="E3" s="86" t="s">
        <v>523</v>
      </c>
      <c r="F3" s="86" t="s">
        <v>524</v>
      </c>
    </row>
    <row r="4" spans="1:6">
      <c r="A4" s="96">
        <v>1</v>
      </c>
      <c r="B4" s="96" t="str">
        <f t="shared" ref="B4:B67" si="0">C4&amp;D4&amp;E4</f>
        <v>MF250W1ポールライト</v>
      </c>
      <c r="C4" s="96" t="s">
        <v>34</v>
      </c>
      <c r="D4" s="97">
        <v>1</v>
      </c>
      <c r="E4" s="98" t="s">
        <v>355</v>
      </c>
      <c r="F4" s="89">
        <v>260</v>
      </c>
    </row>
    <row r="5" spans="1:6">
      <c r="A5" s="96">
        <v>2</v>
      </c>
      <c r="B5" s="96" t="str">
        <f t="shared" si="0"/>
        <v>EFD12EN1ガーデンライト</v>
      </c>
      <c r="C5" s="96" t="s">
        <v>35</v>
      </c>
      <c r="D5" s="97">
        <v>1</v>
      </c>
      <c r="E5" s="98" t="s">
        <v>37</v>
      </c>
      <c r="F5" s="89">
        <v>12</v>
      </c>
    </row>
    <row r="6" spans="1:6">
      <c r="A6" s="96">
        <v>3</v>
      </c>
      <c r="B6" s="96" t="str">
        <f t="shared" si="0"/>
        <v>HF100W1ライトアップ投光器</v>
      </c>
      <c r="C6" s="96" t="s">
        <v>36</v>
      </c>
      <c r="D6" s="97">
        <v>1</v>
      </c>
      <c r="E6" s="98" t="s">
        <v>357</v>
      </c>
      <c r="F6" s="89">
        <v>113</v>
      </c>
    </row>
    <row r="7" spans="1:6">
      <c r="A7" s="96">
        <v>4</v>
      </c>
      <c r="B7" s="96" t="str">
        <f t="shared" si="0"/>
        <v>FHF32W1トラフ　SUS</v>
      </c>
      <c r="C7" s="96" t="s">
        <v>13</v>
      </c>
      <c r="D7" s="97">
        <v>1</v>
      </c>
      <c r="E7" s="98" t="s">
        <v>356</v>
      </c>
      <c r="F7" s="89">
        <v>48</v>
      </c>
    </row>
    <row r="8" spans="1:6">
      <c r="A8" s="96">
        <v>5</v>
      </c>
      <c r="B8" s="96" t="str">
        <f t="shared" si="0"/>
        <v>CDM-TD150W1投光器</v>
      </c>
      <c r="C8" s="99" t="s">
        <v>186</v>
      </c>
      <c r="D8" s="100">
        <v>1</v>
      </c>
      <c r="E8" s="98" t="s">
        <v>38</v>
      </c>
      <c r="F8" s="89">
        <v>164</v>
      </c>
    </row>
    <row r="9" spans="1:6">
      <c r="A9" s="96">
        <v>6</v>
      </c>
      <c r="B9" s="96" t="str">
        <f t="shared" si="0"/>
        <v>FHF32W2埋込　下面開放　W220</v>
      </c>
      <c r="C9" s="99" t="s">
        <v>28</v>
      </c>
      <c r="D9" s="100">
        <v>2</v>
      </c>
      <c r="E9" s="98" t="s">
        <v>160</v>
      </c>
      <c r="F9" s="89">
        <v>67</v>
      </c>
    </row>
    <row r="10" spans="1:6">
      <c r="A10" s="96">
        <v>7</v>
      </c>
      <c r="B10" s="96" t="str">
        <f t="shared" si="0"/>
        <v>FDL27W1ダウンライト　φ150</v>
      </c>
      <c r="C10" s="99" t="s">
        <v>187</v>
      </c>
      <c r="D10" s="100">
        <v>1</v>
      </c>
      <c r="E10" s="98" t="s">
        <v>430</v>
      </c>
      <c r="F10" s="89">
        <v>32</v>
      </c>
    </row>
    <row r="11" spans="1:6">
      <c r="A11" s="96">
        <v>8</v>
      </c>
      <c r="B11" s="96" t="str">
        <f t="shared" si="0"/>
        <v>FHF32W1間接トラフ</v>
      </c>
      <c r="C11" s="99" t="s">
        <v>13</v>
      </c>
      <c r="D11" s="100">
        <v>1</v>
      </c>
      <c r="E11" s="98" t="s">
        <v>438</v>
      </c>
      <c r="F11" s="89">
        <v>48</v>
      </c>
    </row>
    <row r="12" spans="1:6">
      <c r="A12" s="96">
        <v>9</v>
      </c>
      <c r="B12" s="96" t="str">
        <f t="shared" si="0"/>
        <v>FHF32W1反射笠</v>
      </c>
      <c r="C12" s="99" t="s">
        <v>13</v>
      </c>
      <c r="D12" s="100">
        <v>1</v>
      </c>
      <c r="E12" s="98" t="s">
        <v>164</v>
      </c>
      <c r="F12" s="89">
        <v>48</v>
      </c>
    </row>
    <row r="13" spans="1:6">
      <c r="A13" s="96">
        <v>10</v>
      </c>
      <c r="B13" s="96" t="str">
        <f t="shared" si="0"/>
        <v>FL40W1反射笠　パイプ吊</v>
      </c>
      <c r="C13" s="99" t="s">
        <v>189</v>
      </c>
      <c r="D13" s="100">
        <v>1</v>
      </c>
      <c r="E13" s="98" t="s">
        <v>439</v>
      </c>
      <c r="F13" s="89">
        <v>44</v>
      </c>
    </row>
    <row r="14" spans="1:6">
      <c r="A14" s="96">
        <v>11</v>
      </c>
      <c r="B14" s="96" t="str">
        <f t="shared" si="0"/>
        <v>FHF32W1埋込　下面開放　W150</v>
      </c>
      <c r="C14" s="99" t="s">
        <v>13</v>
      </c>
      <c r="D14" s="100">
        <v>1</v>
      </c>
      <c r="E14" s="98" t="s">
        <v>165</v>
      </c>
      <c r="F14" s="89">
        <v>48</v>
      </c>
    </row>
    <row r="15" spans="1:6">
      <c r="A15" s="96">
        <v>12</v>
      </c>
      <c r="B15" s="96" t="str">
        <f t="shared" si="0"/>
        <v>FHF32W1片反射笠</v>
      </c>
      <c r="C15" s="99" t="s">
        <v>13</v>
      </c>
      <c r="D15" s="100">
        <v>1</v>
      </c>
      <c r="E15" s="98" t="s">
        <v>64</v>
      </c>
      <c r="F15" s="89">
        <v>48</v>
      </c>
    </row>
    <row r="16" spans="1:6">
      <c r="A16" s="96">
        <v>13</v>
      </c>
      <c r="B16" s="96" t="str">
        <f t="shared" si="0"/>
        <v>FL20W1片反射笠</v>
      </c>
      <c r="C16" s="99" t="s">
        <v>421</v>
      </c>
      <c r="D16" s="100">
        <v>1</v>
      </c>
      <c r="E16" s="98" t="s">
        <v>64</v>
      </c>
      <c r="F16" s="89">
        <v>22.5</v>
      </c>
    </row>
    <row r="17" spans="1:6">
      <c r="A17" s="96">
        <v>14</v>
      </c>
      <c r="B17" s="96" t="str">
        <f t="shared" si="0"/>
        <v>FHF32W6スクエア 埋込 ルーバー　□1250</v>
      </c>
      <c r="C17" s="99" t="s">
        <v>13</v>
      </c>
      <c r="D17" s="100">
        <v>6</v>
      </c>
      <c r="E17" s="98" t="s">
        <v>166</v>
      </c>
      <c r="F17" s="89">
        <v>228</v>
      </c>
    </row>
    <row r="18" spans="1:6">
      <c r="A18" s="96">
        <v>15</v>
      </c>
      <c r="B18" s="96" t="str">
        <f t="shared" si="0"/>
        <v>FL20W1棚下灯</v>
      </c>
      <c r="C18" s="99" t="s">
        <v>421</v>
      </c>
      <c r="D18" s="100">
        <v>1</v>
      </c>
      <c r="E18" s="98" t="s">
        <v>433</v>
      </c>
      <c r="F18" s="89">
        <v>22.5</v>
      </c>
    </row>
    <row r="19" spans="1:6">
      <c r="A19" s="96">
        <v>16</v>
      </c>
      <c r="B19" s="96" t="str">
        <f t="shared" si="0"/>
        <v xml:space="preserve">FL10W1埋込　表示灯「使用中」 </v>
      </c>
      <c r="C19" s="99" t="s">
        <v>191</v>
      </c>
      <c r="D19" s="100">
        <v>1</v>
      </c>
      <c r="E19" s="98" t="s">
        <v>440</v>
      </c>
      <c r="F19" s="89">
        <v>13</v>
      </c>
    </row>
    <row r="20" spans="1:6">
      <c r="A20" s="96">
        <v>17</v>
      </c>
      <c r="B20" s="96" t="str">
        <f t="shared" si="0"/>
        <v>FHF32W2埋込　下面開放　W220</v>
      </c>
      <c r="C20" s="99" t="s">
        <v>13</v>
      </c>
      <c r="D20" s="100">
        <v>2</v>
      </c>
      <c r="E20" s="98" t="s">
        <v>160</v>
      </c>
      <c r="F20" s="89">
        <v>91</v>
      </c>
    </row>
    <row r="21" spans="1:6">
      <c r="A21" s="96">
        <v>18</v>
      </c>
      <c r="B21" s="96" t="str">
        <f t="shared" si="0"/>
        <v>FL20W1ブラケット　天付</v>
      </c>
      <c r="C21" s="99" t="s">
        <v>31</v>
      </c>
      <c r="D21" s="100">
        <v>1</v>
      </c>
      <c r="E21" s="98" t="s">
        <v>170</v>
      </c>
      <c r="F21" s="89">
        <v>20</v>
      </c>
    </row>
    <row r="22" spans="1:6">
      <c r="A22" s="96">
        <v>19</v>
      </c>
      <c r="B22" s="96" t="str">
        <f t="shared" si="0"/>
        <v>FL20W1ミラー灯</v>
      </c>
      <c r="C22" s="99" t="s">
        <v>31</v>
      </c>
      <c r="D22" s="100">
        <v>1</v>
      </c>
      <c r="E22" s="98" t="s">
        <v>262</v>
      </c>
      <c r="F22" s="89">
        <v>22.5</v>
      </c>
    </row>
    <row r="23" spans="1:6">
      <c r="A23" s="96">
        <v>20</v>
      </c>
      <c r="B23" s="96" t="str">
        <f t="shared" si="0"/>
        <v>FHF32W1反射笠　ＳＵＳ</v>
      </c>
      <c r="C23" s="99" t="s">
        <v>13</v>
      </c>
      <c r="D23" s="100">
        <v>1</v>
      </c>
      <c r="E23" s="98" t="s">
        <v>171</v>
      </c>
      <c r="F23" s="89">
        <v>48</v>
      </c>
    </row>
    <row r="24" spans="1:6">
      <c r="A24" s="96">
        <v>21</v>
      </c>
      <c r="B24" s="96" t="str">
        <f t="shared" si="0"/>
        <v>FHF32W2反射笠</v>
      </c>
      <c r="C24" s="99" t="s">
        <v>13</v>
      </c>
      <c r="D24" s="100">
        <v>2</v>
      </c>
      <c r="E24" s="98" t="s">
        <v>164</v>
      </c>
      <c r="F24" s="89">
        <v>91</v>
      </c>
    </row>
    <row r="25" spans="1:6">
      <c r="A25" s="96">
        <v>22</v>
      </c>
      <c r="B25" s="96" t="str">
        <f t="shared" si="0"/>
        <v>FHF32W1逆富士</v>
      </c>
      <c r="C25" s="99" t="s">
        <v>13</v>
      </c>
      <c r="D25" s="100">
        <v>1</v>
      </c>
      <c r="E25" s="98" t="s">
        <v>432</v>
      </c>
      <c r="F25" s="89">
        <v>48</v>
      </c>
    </row>
    <row r="26" spans="1:6">
      <c r="A26" s="96">
        <v>23</v>
      </c>
      <c r="B26" s="96" t="str">
        <f t="shared" si="0"/>
        <v>FHF32W2埋込　下面開放　W300</v>
      </c>
      <c r="C26" s="99" t="s">
        <v>13</v>
      </c>
      <c r="D26" s="100">
        <v>2</v>
      </c>
      <c r="E26" s="98" t="s">
        <v>172</v>
      </c>
      <c r="F26" s="89">
        <v>67</v>
      </c>
    </row>
    <row r="27" spans="1:6">
      <c r="A27" s="96">
        <v>24</v>
      </c>
      <c r="B27" s="96" t="str">
        <f t="shared" si="0"/>
        <v>FCL32W+FCL40W2和風ペンダント</v>
      </c>
      <c r="C27" s="99" t="s">
        <v>422</v>
      </c>
      <c r="D27" s="100">
        <v>2</v>
      </c>
      <c r="E27" s="98" t="s">
        <v>173</v>
      </c>
      <c r="F27" s="89">
        <v>81</v>
      </c>
    </row>
    <row r="28" spans="1:6">
      <c r="A28" s="96">
        <v>25</v>
      </c>
      <c r="B28" s="96" t="str">
        <f t="shared" si="0"/>
        <v>FDL27W1和風ﾀﾞｳﾝﾗｲﾄ</v>
      </c>
      <c r="C28" s="99" t="s">
        <v>192</v>
      </c>
      <c r="D28" s="100">
        <v>1</v>
      </c>
      <c r="E28" s="98" t="s">
        <v>174</v>
      </c>
      <c r="F28" s="89">
        <v>32</v>
      </c>
    </row>
    <row r="29" spans="1:6">
      <c r="A29" s="96">
        <v>26</v>
      </c>
      <c r="B29" s="96" t="str">
        <f t="shared" si="0"/>
        <v>FML18W1ブラケット　WP</v>
      </c>
      <c r="C29" s="99" t="s">
        <v>423</v>
      </c>
      <c r="D29" s="100">
        <v>1</v>
      </c>
      <c r="E29" s="98" t="s">
        <v>411</v>
      </c>
      <c r="F29" s="89">
        <v>22</v>
      </c>
    </row>
    <row r="30" spans="1:6">
      <c r="A30" s="96">
        <v>27</v>
      </c>
      <c r="B30" s="96" t="str">
        <f t="shared" si="0"/>
        <v>不明1ﾗｲﾃｨﾝｸﾞﾚｰﾙ用ｽﾎﾟｯﾄ</v>
      </c>
      <c r="C30" s="99" t="s">
        <v>450</v>
      </c>
      <c r="D30" s="100">
        <v>1</v>
      </c>
      <c r="E30" s="98" t="s">
        <v>176</v>
      </c>
      <c r="F30" s="89">
        <v>20</v>
      </c>
    </row>
    <row r="31" spans="1:6">
      <c r="A31" s="96">
        <v>28</v>
      </c>
      <c r="B31" s="96" t="str">
        <f t="shared" si="0"/>
        <v>FHF32W1埋込　下面開放　W220</v>
      </c>
      <c r="C31" s="99" t="s">
        <v>13</v>
      </c>
      <c r="D31" s="100">
        <v>1</v>
      </c>
      <c r="E31" s="98" t="s">
        <v>160</v>
      </c>
      <c r="F31" s="89">
        <v>38</v>
      </c>
    </row>
    <row r="32" spans="1:6">
      <c r="A32" s="96">
        <v>29</v>
      </c>
      <c r="B32" s="96" t="str">
        <f t="shared" si="0"/>
        <v>FL20W1シーリング</v>
      </c>
      <c r="C32" s="99" t="s">
        <v>31</v>
      </c>
      <c r="D32" s="100">
        <v>1</v>
      </c>
      <c r="E32" s="98" t="s">
        <v>177</v>
      </c>
      <c r="F32" s="89">
        <v>22.5</v>
      </c>
    </row>
    <row r="33" spans="1:6">
      <c r="A33" s="96">
        <v>30</v>
      </c>
      <c r="B33" s="96" t="str">
        <f t="shared" si="0"/>
        <v>JD110V85WN1スポットライト</v>
      </c>
      <c r="C33" s="99" t="s">
        <v>424</v>
      </c>
      <c r="D33" s="100">
        <v>1</v>
      </c>
      <c r="E33" s="98" t="s">
        <v>66</v>
      </c>
      <c r="F33" s="89">
        <v>65</v>
      </c>
    </row>
    <row r="34" spans="1:6">
      <c r="A34" s="96">
        <v>31</v>
      </c>
      <c r="B34" s="96" t="str">
        <f t="shared" si="0"/>
        <v>LED1スポットライト</v>
      </c>
      <c r="C34" s="99" t="s">
        <v>377</v>
      </c>
      <c r="D34" s="100">
        <v>1</v>
      </c>
      <c r="E34" s="98" t="s">
        <v>380</v>
      </c>
      <c r="F34" s="89">
        <v>30</v>
      </c>
    </row>
    <row r="35" spans="1:6">
      <c r="A35" s="96">
        <v>32</v>
      </c>
      <c r="B35" s="96" t="str">
        <f t="shared" si="0"/>
        <v>JRD75W1ダウンライト</v>
      </c>
      <c r="C35" s="99" t="s">
        <v>397</v>
      </c>
      <c r="D35" s="100">
        <v>1</v>
      </c>
      <c r="E35" s="98" t="s">
        <v>398</v>
      </c>
      <c r="F35" s="89">
        <v>75</v>
      </c>
    </row>
    <row r="36" spans="1:6">
      <c r="A36" s="96">
        <v>33</v>
      </c>
      <c r="B36" s="96" t="str">
        <f t="shared" si="0"/>
        <v>FDL27W1ﾀﾞｳﾝﾗｲﾄ　耐塩耐食防水形</v>
      </c>
      <c r="C36" s="99" t="s">
        <v>192</v>
      </c>
      <c r="D36" s="100">
        <v>1</v>
      </c>
      <c r="E36" s="98" t="s">
        <v>391</v>
      </c>
      <c r="F36" s="89">
        <v>32</v>
      </c>
    </row>
    <row r="37" spans="1:6">
      <c r="A37" s="96">
        <v>34</v>
      </c>
      <c r="B37" s="96" t="str">
        <f t="shared" si="0"/>
        <v>FPL9W1フットライト</v>
      </c>
      <c r="C37" s="99" t="s">
        <v>368</v>
      </c>
      <c r="D37" s="100">
        <v>1</v>
      </c>
      <c r="E37" s="98" t="s">
        <v>181</v>
      </c>
      <c r="F37" s="89">
        <v>13</v>
      </c>
    </row>
    <row r="38" spans="1:6">
      <c r="A38" s="96">
        <v>35</v>
      </c>
      <c r="B38" s="96" t="str">
        <f t="shared" si="0"/>
        <v>FHF32W1埋込　下面開放　W220</v>
      </c>
      <c r="C38" s="99" t="s">
        <v>13</v>
      </c>
      <c r="D38" s="100">
        <v>1</v>
      </c>
      <c r="E38" s="98" t="s">
        <v>160</v>
      </c>
      <c r="F38" s="89">
        <v>48</v>
      </c>
    </row>
    <row r="39" spans="1:6">
      <c r="A39" s="96">
        <v>36</v>
      </c>
      <c r="B39" s="96" t="str">
        <f t="shared" si="0"/>
        <v>FDL27W1ダウンライト　φ150</v>
      </c>
      <c r="C39" s="99" t="s">
        <v>187</v>
      </c>
      <c r="D39" s="100">
        <v>1</v>
      </c>
      <c r="E39" s="98" t="s">
        <v>430</v>
      </c>
      <c r="F39" s="89">
        <v>32</v>
      </c>
    </row>
    <row r="40" spans="1:6">
      <c r="A40" s="96">
        <v>37</v>
      </c>
      <c r="B40" s="96" t="str">
        <f t="shared" si="0"/>
        <v>FDL27W1ﾀﾞｳﾝﾗｲﾄ　φ150　耐塩耐食防水形</v>
      </c>
      <c r="C40" s="99" t="s">
        <v>192</v>
      </c>
      <c r="D40" s="100">
        <v>1</v>
      </c>
      <c r="E40" s="98" t="s">
        <v>392</v>
      </c>
      <c r="F40" s="89">
        <v>32</v>
      </c>
    </row>
    <row r="41" spans="1:6">
      <c r="A41" s="96">
        <v>38</v>
      </c>
      <c r="B41" s="96" t="str">
        <f t="shared" si="0"/>
        <v>FL40W2コーナー灯</v>
      </c>
      <c r="C41" s="99" t="s">
        <v>189</v>
      </c>
      <c r="D41" s="100">
        <v>2</v>
      </c>
      <c r="E41" s="98" t="s">
        <v>182</v>
      </c>
      <c r="F41" s="89">
        <v>44</v>
      </c>
    </row>
    <row r="42" spans="1:6">
      <c r="A42" s="96">
        <v>39</v>
      </c>
      <c r="B42" s="96" t="str">
        <f t="shared" si="0"/>
        <v>FL15W1流し元　壁付</v>
      </c>
      <c r="C42" s="99" t="s">
        <v>194</v>
      </c>
      <c r="D42" s="100">
        <v>1</v>
      </c>
      <c r="E42" s="98" t="s">
        <v>183</v>
      </c>
      <c r="F42" s="89">
        <v>15</v>
      </c>
    </row>
    <row r="43" spans="1:6">
      <c r="A43" s="96">
        <v>40</v>
      </c>
      <c r="B43" s="96" t="str">
        <f t="shared" si="0"/>
        <v>FPL55W2スクエア　ルーバー 埋込□350</v>
      </c>
      <c r="C43" s="99" t="s">
        <v>425</v>
      </c>
      <c r="D43" s="100">
        <v>2</v>
      </c>
      <c r="E43" s="98" t="s">
        <v>184</v>
      </c>
      <c r="F43" s="89">
        <v>107</v>
      </c>
    </row>
    <row r="44" spans="1:6">
      <c r="A44" s="96">
        <v>41</v>
      </c>
      <c r="B44" s="96" t="str">
        <f t="shared" si="0"/>
        <v>FHF32W1反射笠＋パイプ吊</v>
      </c>
      <c r="C44" s="99" t="s">
        <v>13</v>
      </c>
      <c r="D44" s="100">
        <v>1</v>
      </c>
      <c r="E44" s="98" t="s">
        <v>185</v>
      </c>
      <c r="F44" s="89">
        <v>48</v>
      </c>
    </row>
    <row r="45" spans="1:6">
      <c r="A45" s="96">
        <v>42</v>
      </c>
      <c r="B45" s="96" t="str">
        <f t="shared" si="0"/>
        <v>FHF32W1反射笠　ＳＵＳ　WP</v>
      </c>
      <c r="C45" s="99" t="s">
        <v>13</v>
      </c>
      <c r="D45" s="100">
        <v>1</v>
      </c>
      <c r="E45" s="98" t="s">
        <v>394</v>
      </c>
      <c r="F45" s="89">
        <v>48</v>
      </c>
    </row>
    <row r="46" spans="1:6">
      <c r="A46" s="96">
        <v>43</v>
      </c>
      <c r="B46" s="96" t="str">
        <f t="shared" si="0"/>
        <v>FL20W1逆富士　SUS　WP</v>
      </c>
      <c r="C46" s="99" t="s">
        <v>195</v>
      </c>
      <c r="D46" s="100">
        <v>1</v>
      </c>
      <c r="E46" s="98" t="s">
        <v>441</v>
      </c>
      <c r="F46" s="89">
        <v>22.5</v>
      </c>
    </row>
    <row r="47" spans="1:6">
      <c r="A47" s="96">
        <v>44</v>
      </c>
      <c r="B47" s="96" t="str">
        <f t="shared" si="0"/>
        <v>FL20W1棚下灯　壁付</v>
      </c>
      <c r="C47" s="99" t="s">
        <v>421</v>
      </c>
      <c r="D47" s="100">
        <v>1</v>
      </c>
      <c r="E47" s="98" t="s">
        <v>442</v>
      </c>
      <c r="F47" s="89">
        <v>22.5</v>
      </c>
    </row>
    <row r="48" spans="1:6">
      <c r="A48" s="96">
        <v>45</v>
      </c>
      <c r="B48" s="96" t="str">
        <f t="shared" si="0"/>
        <v>CF220T4ENL1誘導灯</v>
      </c>
      <c r="C48" s="99" t="s">
        <v>188</v>
      </c>
      <c r="D48" s="100">
        <v>1</v>
      </c>
      <c r="E48" s="98" t="s">
        <v>162</v>
      </c>
      <c r="F48" s="89">
        <v>10</v>
      </c>
    </row>
    <row r="49" spans="1:6">
      <c r="A49" s="96">
        <v>46</v>
      </c>
      <c r="B49" s="96" t="str">
        <f t="shared" si="0"/>
        <v>CF135T4ENL1C級　避難口誘導灯　天付　片面　左向</v>
      </c>
      <c r="C49" s="99" t="s">
        <v>190</v>
      </c>
      <c r="D49" s="100">
        <v>1</v>
      </c>
      <c r="E49" s="98" t="s">
        <v>167</v>
      </c>
      <c r="F49" s="89">
        <v>4.5</v>
      </c>
    </row>
    <row r="50" spans="1:6">
      <c r="A50" s="96">
        <v>47</v>
      </c>
      <c r="B50" s="96" t="str">
        <f t="shared" si="0"/>
        <v>CF135T4ENL2C級　通路誘導灯　両面　天付　左右矢印</v>
      </c>
      <c r="C50" s="99" t="s">
        <v>190</v>
      </c>
      <c r="D50" s="100">
        <v>2</v>
      </c>
      <c r="E50" s="98" t="s">
        <v>168</v>
      </c>
      <c r="F50" s="89">
        <v>7.5</v>
      </c>
    </row>
    <row r="51" spans="1:6">
      <c r="A51" s="96">
        <v>48</v>
      </c>
      <c r="B51" s="96" t="str">
        <f t="shared" si="0"/>
        <v>CF210T4ENL1誘導灯</v>
      </c>
      <c r="C51" s="99" t="s">
        <v>193</v>
      </c>
      <c r="D51" s="100">
        <v>1</v>
      </c>
      <c r="E51" s="98" t="s">
        <v>162</v>
      </c>
      <c r="F51" s="89">
        <v>5.3</v>
      </c>
    </row>
    <row r="52" spans="1:6">
      <c r="A52" s="96">
        <v>49</v>
      </c>
      <c r="B52" s="96" t="str">
        <f t="shared" si="0"/>
        <v>FL20W1BL級　避難口誘導灯　片面　埋込　左向</v>
      </c>
      <c r="C52" s="99" t="s">
        <v>31</v>
      </c>
      <c r="D52" s="100">
        <v>1</v>
      </c>
      <c r="E52" s="98" t="s">
        <v>178</v>
      </c>
      <c r="F52" s="89">
        <v>20</v>
      </c>
    </row>
    <row r="53" spans="1:6">
      <c r="A53" s="96">
        <v>50</v>
      </c>
      <c r="B53" s="96" t="str">
        <f t="shared" si="0"/>
        <v>FL10W1C級　避難口誘導灯　片面　天埋　左向</v>
      </c>
      <c r="C53" s="99" t="s">
        <v>191</v>
      </c>
      <c r="D53" s="100">
        <v>1</v>
      </c>
      <c r="E53" s="98" t="s">
        <v>179</v>
      </c>
      <c r="F53" s="89">
        <v>13</v>
      </c>
    </row>
    <row r="54" spans="1:6">
      <c r="A54" s="96">
        <v>51</v>
      </c>
      <c r="B54" s="96" t="str">
        <f t="shared" si="0"/>
        <v>FL10W1C級　避難口誘導灯　両面　天埋　左右向</v>
      </c>
      <c r="C54" s="99" t="s">
        <v>191</v>
      </c>
      <c r="D54" s="100">
        <v>1</v>
      </c>
      <c r="E54" s="98" t="s">
        <v>180</v>
      </c>
      <c r="F54" s="89">
        <v>13</v>
      </c>
    </row>
    <row r="55" spans="1:6">
      <c r="A55" s="96">
        <v>52</v>
      </c>
      <c r="B55" s="96" t="str">
        <f t="shared" si="0"/>
        <v>CF135T4ENL1誘導灯</v>
      </c>
      <c r="C55" s="99" t="s">
        <v>190</v>
      </c>
      <c r="D55" s="100">
        <v>1</v>
      </c>
      <c r="E55" s="98" t="s">
        <v>162</v>
      </c>
      <c r="F55" s="89">
        <v>4.5</v>
      </c>
    </row>
    <row r="56" spans="1:6">
      <c r="A56" s="96">
        <v>53</v>
      </c>
      <c r="B56" s="96" t="str">
        <f t="shared" si="0"/>
        <v>FHF32W1階段灯　非常灯兼用　電池内蔵</v>
      </c>
      <c r="C56" s="99" t="s">
        <v>13</v>
      </c>
      <c r="D56" s="100">
        <v>1</v>
      </c>
      <c r="E56" s="98" t="s">
        <v>418</v>
      </c>
      <c r="F56" s="89">
        <v>38</v>
      </c>
    </row>
    <row r="57" spans="1:6">
      <c r="A57" s="96">
        <v>54</v>
      </c>
      <c r="B57" s="96" t="str">
        <f t="shared" si="0"/>
        <v>PIL40W1非常灯　電源別置　φ100</v>
      </c>
      <c r="C57" s="99" t="s">
        <v>67</v>
      </c>
      <c r="D57" s="100">
        <v>1</v>
      </c>
      <c r="E57" s="98" t="s">
        <v>161</v>
      </c>
      <c r="F57" s="89">
        <v>40</v>
      </c>
    </row>
    <row r="58" spans="1:6">
      <c r="A58" s="96">
        <v>55</v>
      </c>
      <c r="B58" s="96" t="str">
        <f t="shared" si="0"/>
        <v>IL40W1非常灯　電源別置　片反射笠付</v>
      </c>
      <c r="C58" s="99" t="s">
        <v>30</v>
      </c>
      <c r="D58" s="100">
        <v>1</v>
      </c>
      <c r="E58" s="98" t="s">
        <v>443</v>
      </c>
      <c r="F58" s="89">
        <v>40</v>
      </c>
    </row>
    <row r="59" spans="1:6">
      <c r="A59" s="96">
        <v>56</v>
      </c>
      <c r="B59" s="96" t="str">
        <f t="shared" si="0"/>
        <v>PIL40W1非常灯　電源別置　片反射笠付</v>
      </c>
      <c r="C59" s="99" t="s">
        <v>67</v>
      </c>
      <c r="D59" s="100">
        <v>1</v>
      </c>
      <c r="E59" s="98" t="s">
        <v>444</v>
      </c>
      <c r="F59" s="89">
        <v>40</v>
      </c>
    </row>
    <row r="60" spans="1:6">
      <c r="A60" s="96">
        <v>57</v>
      </c>
      <c r="B60" s="96" t="str">
        <f t="shared" si="0"/>
        <v>FHF32W＋IL40W2反射笠　非常照明付</v>
      </c>
      <c r="C60" s="99" t="s">
        <v>445</v>
      </c>
      <c r="D60" s="100">
        <v>2</v>
      </c>
      <c r="E60" s="98" t="s">
        <v>387</v>
      </c>
      <c r="F60" s="89">
        <v>91</v>
      </c>
    </row>
    <row r="61" spans="1:6">
      <c r="A61" s="96">
        <v>58</v>
      </c>
      <c r="B61" s="96" t="str">
        <f t="shared" si="0"/>
        <v>PIL40W1非常灯　電源別置　角形□200</v>
      </c>
      <c r="C61" s="99" t="s">
        <v>67</v>
      </c>
      <c r="D61" s="100">
        <v>1</v>
      </c>
      <c r="E61" s="98" t="s">
        <v>175</v>
      </c>
      <c r="F61" s="89">
        <v>40</v>
      </c>
    </row>
    <row r="62" spans="1:6">
      <c r="A62" s="96">
        <v>59</v>
      </c>
      <c r="B62" s="96" t="str">
        <f t="shared" si="0"/>
        <v>LED1非常灯　電源別置</v>
      </c>
      <c r="C62" s="99" t="s">
        <v>377</v>
      </c>
      <c r="D62" s="100">
        <v>1</v>
      </c>
      <c r="E62" s="98" t="s">
        <v>403</v>
      </c>
      <c r="F62" s="89">
        <v>30</v>
      </c>
    </row>
    <row r="63" spans="1:6">
      <c r="A63" s="96">
        <v>60</v>
      </c>
      <c r="B63" s="96" t="str">
        <f t="shared" si="0"/>
        <v>PIL40W1非常灯　電源別置　φ150</v>
      </c>
      <c r="C63" s="99" t="s">
        <v>67</v>
      </c>
      <c r="D63" s="100">
        <v>1</v>
      </c>
      <c r="E63" s="98" t="s">
        <v>446</v>
      </c>
      <c r="F63" s="89">
        <v>40</v>
      </c>
    </row>
    <row r="64" spans="1:6">
      <c r="A64" s="96">
        <v>61</v>
      </c>
      <c r="B64" s="96" t="str">
        <f t="shared" si="0"/>
        <v>Kr100W1ダウンライト　φ175</v>
      </c>
      <c r="C64" s="99" t="s">
        <v>426</v>
      </c>
      <c r="D64" s="100">
        <v>1</v>
      </c>
      <c r="E64" s="98" t="s">
        <v>429</v>
      </c>
      <c r="F64" s="89">
        <v>90</v>
      </c>
    </row>
    <row r="65" spans="1:6">
      <c r="A65" s="96">
        <v>62</v>
      </c>
      <c r="B65" s="96" t="str">
        <f t="shared" si="0"/>
        <v>FHF32W1黒板灯　埋込　W256</v>
      </c>
      <c r="C65" s="99" t="s">
        <v>28</v>
      </c>
      <c r="D65" s="100">
        <v>1</v>
      </c>
      <c r="E65" s="98" t="s">
        <v>254</v>
      </c>
      <c r="F65" s="89">
        <v>38</v>
      </c>
    </row>
    <row r="66" spans="1:6">
      <c r="A66" s="96">
        <v>63</v>
      </c>
      <c r="B66" s="96" t="str">
        <f t="shared" si="0"/>
        <v>FDL27W1ダウンライト  φ150</v>
      </c>
      <c r="C66" s="99" t="s">
        <v>187</v>
      </c>
      <c r="D66" s="100">
        <v>1</v>
      </c>
      <c r="E66" s="98" t="s">
        <v>428</v>
      </c>
      <c r="F66" s="89">
        <v>32</v>
      </c>
    </row>
    <row r="67" spans="1:6">
      <c r="A67" s="96">
        <v>64</v>
      </c>
      <c r="B67" s="96" t="str">
        <f t="shared" si="0"/>
        <v>FHF32W2逆富士</v>
      </c>
      <c r="C67" s="99" t="s">
        <v>28</v>
      </c>
      <c r="D67" s="100">
        <v>2</v>
      </c>
      <c r="E67" s="98" t="s">
        <v>431</v>
      </c>
      <c r="F67" s="89">
        <v>91</v>
      </c>
    </row>
    <row r="68" spans="1:6">
      <c r="A68" s="96">
        <v>65</v>
      </c>
      <c r="B68" s="96" t="str">
        <f t="shared" ref="B68:B114" si="1">C68&amp;D68&amp;E68</f>
        <v>FL10W1表示灯</v>
      </c>
      <c r="C68" s="99" t="s">
        <v>273</v>
      </c>
      <c r="D68" s="100">
        <v>1</v>
      </c>
      <c r="E68" s="98" t="s">
        <v>255</v>
      </c>
      <c r="F68" s="89">
        <v>13</v>
      </c>
    </row>
    <row r="69" spans="1:6">
      <c r="A69" s="96">
        <v>66</v>
      </c>
      <c r="B69" s="96" t="str">
        <f t="shared" si="1"/>
        <v>FL10W1表示灯　埋込</v>
      </c>
      <c r="C69" s="99" t="s">
        <v>273</v>
      </c>
      <c r="D69" s="100">
        <v>1</v>
      </c>
      <c r="E69" s="98" t="s">
        <v>256</v>
      </c>
      <c r="F69" s="89">
        <v>13</v>
      </c>
    </row>
    <row r="70" spans="1:6">
      <c r="A70" s="96">
        <v>67</v>
      </c>
      <c r="B70" s="96" t="str">
        <f t="shared" si="1"/>
        <v>FPL27W2埋込　スクエア　ルーバー　□250</v>
      </c>
      <c r="C70" s="99" t="s">
        <v>427</v>
      </c>
      <c r="D70" s="100">
        <v>2</v>
      </c>
      <c r="E70" s="98" t="s">
        <v>259</v>
      </c>
      <c r="F70" s="89">
        <v>64</v>
      </c>
    </row>
    <row r="71" spans="1:6">
      <c r="A71" s="96">
        <v>68</v>
      </c>
      <c r="B71" s="96" t="str">
        <f t="shared" si="1"/>
        <v>FL20W1片反射</v>
      </c>
      <c r="C71" s="99" t="s">
        <v>421</v>
      </c>
      <c r="D71" s="100">
        <v>1</v>
      </c>
      <c r="E71" s="98" t="s">
        <v>65</v>
      </c>
      <c r="F71" s="89">
        <v>22.5</v>
      </c>
    </row>
    <row r="72" spans="1:6">
      <c r="A72" s="96">
        <v>69</v>
      </c>
      <c r="B72" s="96" t="str">
        <f t="shared" si="1"/>
        <v>FL20W1流し元</v>
      </c>
      <c r="C72" s="99" t="s">
        <v>421</v>
      </c>
      <c r="D72" s="100">
        <v>1</v>
      </c>
      <c r="E72" s="98" t="s">
        <v>169</v>
      </c>
      <c r="F72" s="89">
        <v>22.5</v>
      </c>
    </row>
    <row r="73" spans="1:6">
      <c r="A73" s="96">
        <v>70</v>
      </c>
      <c r="B73" s="96" t="str">
        <f t="shared" si="1"/>
        <v>FHF32W1片反射</v>
      </c>
      <c r="C73" s="99" t="s">
        <v>28</v>
      </c>
      <c r="D73" s="100">
        <v>1</v>
      </c>
      <c r="E73" s="98" t="s">
        <v>65</v>
      </c>
      <c r="F73" s="89">
        <v>48</v>
      </c>
    </row>
    <row r="74" spans="1:6">
      <c r="A74" s="96">
        <v>71</v>
      </c>
      <c r="B74" s="96" t="str">
        <f t="shared" si="1"/>
        <v>EFD21EL1ﾀﾞｳﾝﾗｲﾄ　ウォールウォッシャー　φ150</v>
      </c>
      <c r="C74" s="99" t="s">
        <v>275</v>
      </c>
      <c r="D74" s="100">
        <v>1</v>
      </c>
      <c r="E74" s="98" t="s">
        <v>261</v>
      </c>
      <c r="F74" s="89">
        <v>21</v>
      </c>
    </row>
    <row r="75" spans="1:6">
      <c r="A75" s="96">
        <v>72</v>
      </c>
      <c r="B75" s="96" t="str">
        <f t="shared" si="1"/>
        <v>FHF32W2埋込　下面開放　ＳＵＳ　W300</v>
      </c>
      <c r="C75" s="99" t="s">
        <v>13</v>
      </c>
      <c r="D75" s="100">
        <v>2</v>
      </c>
      <c r="E75" s="98" t="s">
        <v>264</v>
      </c>
      <c r="F75" s="89">
        <v>91</v>
      </c>
    </row>
    <row r="76" spans="1:6">
      <c r="A76" s="96">
        <v>73</v>
      </c>
      <c r="B76" s="96" t="str">
        <f t="shared" si="1"/>
        <v>FHF32W2笠付</v>
      </c>
      <c r="C76" s="99" t="s">
        <v>13</v>
      </c>
      <c r="D76" s="100">
        <v>2</v>
      </c>
      <c r="E76" s="98" t="s">
        <v>266</v>
      </c>
      <c r="F76" s="89">
        <v>67</v>
      </c>
    </row>
    <row r="77" spans="1:6">
      <c r="A77" s="96">
        <v>74</v>
      </c>
      <c r="B77" s="96" t="str">
        <f t="shared" si="1"/>
        <v>FDL18W1ダウンライト　φ150</v>
      </c>
      <c r="C77" s="99" t="s">
        <v>276</v>
      </c>
      <c r="D77" s="100">
        <v>1</v>
      </c>
      <c r="E77" s="98" t="s">
        <v>430</v>
      </c>
      <c r="F77" s="89">
        <v>22</v>
      </c>
    </row>
    <row r="78" spans="1:6">
      <c r="A78" s="96">
        <v>75</v>
      </c>
      <c r="B78" s="96" t="str">
        <f t="shared" si="1"/>
        <v>LED1埋込　スクエア</v>
      </c>
      <c r="C78" s="99" t="s">
        <v>377</v>
      </c>
      <c r="D78" s="100">
        <v>1</v>
      </c>
      <c r="E78" s="98" t="s">
        <v>378</v>
      </c>
      <c r="F78" s="89">
        <v>40</v>
      </c>
    </row>
    <row r="79" spans="1:6">
      <c r="A79" s="96">
        <v>76</v>
      </c>
      <c r="B79" s="96" t="str">
        <f t="shared" si="1"/>
        <v>FHF32W1トラフ</v>
      </c>
      <c r="C79" s="99" t="s">
        <v>13</v>
      </c>
      <c r="D79" s="100">
        <v>1</v>
      </c>
      <c r="E79" s="98" t="s">
        <v>268</v>
      </c>
      <c r="F79" s="89">
        <v>48</v>
      </c>
    </row>
    <row r="80" spans="1:6">
      <c r="A80" s="96">
        <v>77</v>
      </c>
      <c r="B80" s="96" t="str">
        <f t="shared" si="1"/>
        <v>FL20W1ミラー灯</v>
      </c>
      <c r="C80" s="99" t="s">
        <v>421</v>
      </c>
      <c r="D80" s="100">
        <v>1</v>
      </c>
      <c r="E80" s="98" t="s">
        <v>262</v>
      </c>
      <c r="F80" s="89">
        <v>22</v>
      </c>
    </row>
    <row r="81" spans="1:6">
      <c r="A81" s="96">
        <v>78</v>
      </c>
      <c r="B81" s="96" t="str">
        <f t="shared" si="1"/>
        <v>FHF32W2埋込　下面開放　W220</v>
      </c>
      <c r="C81" s="99" t="s">
        <v>13</v>
      </c>
      <c r="D81" s="100">
        <v>2</v>
      </c>
      <c r="E81" s="98" t="s">
        <v>160</v>
      </c>
      <c r="F81" s="89">
        <v>32</v>
      </c>
    </row>
    <row r="82" spans="1:6">
      <c r="A82" s="96">
        <v>79</v>
      </c>
      <c r="B82" s="96" t="str">
        <f t="shared" si="1"/>
        <v>FPL55W3埋込　スクエア　ルーバー□600</v>
      </c>
      <c r="C82" s="99" t="s">
        <v>425</v>
      </c>
      <c r="D82" s="100">
        <v>3</v>
      </c>
      <c r="E82" s="98" t="s">
        <v>271</v>
      </c>
      <c r="F82" s="89">
        <v>159</v>
      </c>
    </row>
    <row r="83" spans="1:6">
      <c r="A83" s="96">
        <v>80</v>
      </c>
      <c r="B83" s="96" t="str">
        <f t="shared" si="1"/>
        <v>FPL55W4埋込　スクエア　ルーバー□600</v>
      </c>
      <c r="C83" s="99" t="s">
        <v>425</v>
      </c>
      <c r="D83" s="100">
        <v>4</v>
      </c>
      <c r="E83" s="98" t="s">
        <v>271</v>
      </c>
      <c r="F83" s="89">
        <v>210</v>
      </c>
    </row>
    <row r="84" spans="1:6">
      <c r="A84" s="96">
        <v>81</v>
      </c>
      <c r="B84" s="96" t="str">
        <f t="shared" si="1"/>
        <v>FHF32W2反射笠付</v>
      </c>
      <c r="C84" s="99" t="s">
        <v>28</v>
      </c>
      <c r="D84" s="100">
        <v>2</v>
      </c>
      <c r="E84" s="98" t="s">
        <v>410</v>
      </c>
      <c r="F84" s="89">
        <v>38</v>
      </c>
    </row>
    <row r="85" spans="1:6">
      <c r="A85" s="96">
        <v>82</v>
      </c>
      <c r="B85" s="96" t="str">
        <f t="shared" si="1"/>
        <v>FL10W1C級　避難口誘導灯　片面　壁埋　左向</v>
      </c>
      <c r="C85" s="99" t="s">
        <v>191</v>
      </c>
      <c r="D85" s="100">
        <v>1</v>
      </c>
      <c r="E85" s="98" t="s">
        <v>253</v>
      </c>
      <c r="F85" s="89">
        <v>13</v>
      </c>
    </row>
    <row r="86" spans="1:6">
      <c r="A86" s="96">
        <v>83</v>
      </c>
      <c r="B86" s="96" t="str">
        <f t="shared" si="1"/>
        <v>FL10W1C級　通路誘導灯　片面　壁埋　左矢</v>
      </c>
      <c r="C86" s="99" t="s">
        <v>191</v>
      </c>
      <c r="D86" s="100">
        <v>1</v>
      </c>
      <c r="E86" s="98" t="s">
        <v>258</v>
      </c>
      <c r="F86" s="89">
        <v>13</v>
      </c>
    </row>
    <row r="87" spans="1:6">
      <c r="A87" s="96">
        <v>84</v>
      </c>
      <c r="B87" s="96" t="str">
        <f t="shared" si="1"/>
        <v>FL10W1誘導灯</v>
      </c>
      <c r="C87" s="99" t="s">
        <v>273</v>
      </c>
      <c r="D87" s="100">
        <v>1</v>
      </c>
      <c r="E87" s="98" t="s">
        <v>162</v>
      </c>
      <c r="F87" s="89">
        <v>13</v>
      </c>
    </row>
    <row r="88" spans="1:6">
      <c r="A88" s="96">
        <v>85</v>
      </c>
      <c r="B88" s="96" t="str">
        <f t="shared" si="1"/>
        <v>FL20W1BL級　避難口誘導灯　片面　埋込　左向</v>
      </c>
      <c r="C88" s="99" t="s">
        <v>31</v>
      </c>
      <c r="D88" s="100">
        <v>1</v>
      </c>
      <c r="E88" s="98" t="s">
        <v>178</v>
      </c>
      <c r="F88" s="89">
        <v>5.3</v>
      </c>
    </row>
    <row r="89" spans="1:6">
      <c r="A89" s="96">
        <v>86</v>
      </c>
      <c r="B89" s="96" t="str">
        <f t="shared" si="1"/>
        <v>CF135T4ENL1C級　通路誘導灯　片面　天付　右矢</v>
      </c>
      <c r="C89" s="99" t="s">
        <v>190</v>
      </c>
      <c r="D89" s="100">
        <v>1</v>
      </c>
      <c r="E89" s="98" t="s">
        <v>265</v>
      </c>
      <c r="F89" s="89">
        <v>4.5</v>
      </c>
    </row>
    <row r="90" spans="1:6">
      <c r="A90" s="96">
        <v>87</v>
      </c>
      <c r="B90" s="96" t="str">
        <f t="shared" si="1"/>
        <v>CF135T4ENL1C級　通路誘導灯　片面　壁埋　左矢</v>
      </c>
      <c r="C90" s="99" t="s">
        <v>190</v>
      </c>
      <c r="D90" s="100">
        <v>1</v>
      </c>
      <c r="E90" s="98" t="s">
        <v>267</v>
      </c>
      <c r="F90" s="89">
        <v>13</v>
      </c>
    </row>
    <row r="91" spans="1:6">
      <c r="A91" s="96">
        <v>88</v>
      </c>
      <c r="B91" s="96" t="str">
        <f t="shared" si="1"/>
        <v>CF210T4ENL1BL級　避難口誘導灯　片面　天付　左向</v>
      </c>
      <c r="C91" s="99" t="s">
        <v>193</v>
      </c>
      <c r="D91" s="100">
        <v>1</v>
      </c>
      <c r="E91" s="98" t="s">
        <v>269</v>
      </c>
      <c r="F91" s="89">
        <v>5.3</v>
      </c>
    </row>
    <row r="92" spans="1:6">
      <c r="A92" s="96">
        <v>89</v>
      </c>
      <c r="B92" s="96" t="str">
        <f t="shared" si="1"/>
        <v>CF135T4ENL2C級　通路誘導灯　両面　天埋　左右矢</v>
      </c>
      <c r="C92" s="99" t="s">
        <v>190</v>
      </c>
      <c r="D92" s="100">
        <v>2</v>
      </c>
      <c r="E92" s="98" t="s">
        <v>270</v>
      </c>
      <c r="F92" s="89">
        <v>8</v>
      </c>
    </row>
    <row r="93" spans="1:6">
      <c r="A93" s="96">
        <v>90</v>
      </c>
      <c r="B93" s="96" t="str">
        <f t="shared" si="1"/>
        <v>CF135T4ENL1C級　避難口誘導灯　片面　壁埋　左向</v>
      </c>
      <c r="C93" s="99" t="s">
        <v>190</v>
      </c>
      <c r="D93" s="100">
        <v>1</v>
      </c>
      <c r="E93" s="98" t="s">
        <v>272</v>
      </c>
      <c r="F93" s="89">
        <v>5.3</v>
      </c>
    </row>
    <row r="94" spans="1:6">
      <c r="A94" s="96">
        <v>91</v>
      </c>
      <c r="B94" s="96" t="str">
        <f t="shared" si="1"/>
        <v>JB13W1非常灯　φ150</v>
      </c>
      <c r="C94" s="99" t="s">
        <v>274</v>
      </c>
      <c r="D94" s="100">
        <v>1</v>
      </c>
      <c r="E94" s="98" t="s">
        <v>260</v>
      </c>
      <c r="F94" s="89">
        <v>13</v>
      </c>
    </row>
    <row r="95" spans="1:6">
      <c r="A95" s="96">
        <v>92</v>
      </c>
      <c r="B95" s="96" t="str">
        <f t="shared" si="1"/>
        <v>FLR40W1防爆</v>
      </c>
      <c r="C95" s="99" t="s">
        <v>325</v>
      </c>
      <c r="D95" s="100">
        <v>1</v>
      </c>
      <c r="E95" s="98" t="s">
        <v>286</v>
      </c>
      <c r="F95" s="89">
        <v>44</v>
      </c>
    </row>
    <row r="96" spans="1:6">
      <c r="A96" s="96">
        <v>93</v>
      </c>
      <c r="B96" s="96" t="str">
        <f t="shared" si="1"/>
        <v>EFD21EL1ダウンライト　φ150</v>
      </c>
      <c r="C96" s="99" t="s">
        <v>275</v>
      </c>
      <c r="D96" s="100">
        <v>1</v>
      </c>
      <c r="E96" s="98" t="s">
        <v>430</v>
      </c>
      <c r="F96" s="89">
        <v>21</v>
      </c>
    </row>
    <row r="97" spans="1:6">
      <c r="A97" s="96">
        <v>94</v>
      </c>
      <c r="B97" s="96" t="str">
        <f t="shared" si="1"/>
        <v>FHF32W2反射笠</v>
      </c>
      <c r="C97" s="99" t="s">
        <v>13</v>
      </c>
      <c r="D97" s="100">
        <v>2</v>
      </c>
      <c r="E97" s="98" t="s">
        <v>290</v>
      </c>
      <c r="F97" s="89">
        <v>67</v>
      </c>
    </row>
    <row r="98" spans="1:6">
      <c r="A98" s="96">
        <v>95</v>
      </c>
      <c r="B98" s="96" t="str">
        <f t="shared" si="1"/>
        <v>FML18W1ブラケット</v>
      </c>
      <c r="C98" s="99" t="s">
        <v>423</v>
      </c>
      <c r="D98" s="100">
        <v>1</v>
      </c>
      <c r="E98" s="98" t="s">
        <v>62</v>
      </c>
      <c r="F98" s="89">
        <v>22</v>
      </c>
    </row>
    <row r="99" spans="1:6">
      <c r="A99" s="96">
        <v>96</v>
      </c>
      <c r="B99" s="96" t="str">
        <f t="shared" si="1"/>
        <v>FCL32W+FCL40W2ペンダント</v>
      </c>
      <c r="C99" s="99" t="s">
        <v>422</v>
      </c>
      <c r="D99" s="100">
        <v>2</v>
      </c>
      <c r="E99" s="98" t="s">
        <v>297</v>
      </c>
      <c r="F99" s="89">
        <v>81</v>
      </c>
    </row>
    <row r="100" spans="1:6">
      <c r="A100" s="96">
        <v>97</v>
      </c>
      <c r="B100" s="96" t="str">
        <f t="shared" si="1"/>
        <v>FDL27W1ﾀﾞｳﾝﾗｲﾄ　和風　□150</v>
      </c>
      <c r="C100" s="99" t="s">
        <v>192</v>
      </c>
      <c r="D100" s="100">
        <v>1</v>
      </c>
      <c r="E100" s="98" t="s">
        <v>298</v>
      </c>
      <c r="F100" s="89">
        <v>32</v>
      </c>
    </row>
    <row r="101" spans="1:6">
      <c r="A101" s="96">
        <v>98</v>
      </c>
      <c r="B101" s="96" t="str">
        <f t="shared" si="1"/>
        <v>FL40W1埋込　下面開放　W220</v>
      </c>
      <c r="C101" s="99" t="s">
        <v>189</v>
      </c>
      <c r="D101" s="100">
        <v>1</v>
      </c>
      <c r="E101" s="98" t="s">
        <v>305</v>
      </c>
      <c r="F101" s="89">
        <v>44</v>
      </c>
    </row>
    <row r="102" spans="1:6">
      <c r="A102" s="96">
        <v>99</v>
      </c>
      <c r="B102" s="96" t="str">
        <f t="shared" si="1"/>
        <v>FL40W1棚下灯</v>
      </c>
      <c r="C102" s="99" t="s">
        <v>189</v>
      </c>
      <c r="D102" s="100">
        <v>1</v>
      </c>
      <c r="E102" s="98" t="s">
        <v>435</v>
      </c>
      <c r="F102" s="89">
        <v>44</v>
      </c>
    </row>
    <row r="103" spans="1:6">
      <c r="A103" s="96">
        <v>100</v>
      </c>
      <c r="B103" s="96" t="str">
        <f t="shared" si="1"/>
        <v>FL40W2埋込　下面開放　W220</v>
      </c>
      <c r="C103" s="99" t="s">
        <v>189</v>
      </c>
      <c r="D103" s="100">
        <v>2</v>
      </c>
      <c r="E103" s="98" t="s">
        <v>305</v>
      </c>
      <c r="F103" s="89">
        <v>44</v>
      </c>
    </row>
    <row r="104" spans="1:6">
      <c r="A104" s="96">
        <v>101</v>
      </c>
      <c r="B104" s="96" t="str">
        <f t="shared" si="1"/>
        <v>CF135T4ENL1C級　避難口誘導灯　片面　壁埋　左向</v>
      </c>
      <c r="C104" s="99" t="s">
        <v>190</v>
      </c>
      <c r="D104" s="100">
        <v>1</v>
      </c>
      <c r="E104" s="98" t="s">
        <v>272</v>
      </c>
      <c r="F104" s="89">
        <v>4.5</v>
      </c>
    </row>
    <row r="105" spans="1:6">
      <c r="A105" s="96">
        <v>102</v>
      </c>
      <c r="B105" s="96" t="str">
        <f t="shared" si="1"/>
        <v>CF135T4ENL1C級　避難口誘導灯　片面　天付　左向</v>
      </c>
      <c r="C105" s="99" t="s">
        <v>190</v>
      </c>
      <c r="D105" s="100">
        <v>1</v>
      </c>
      <c r="E105" s="98" t="s">
        <v>281</v>
      </c>
      <c r="F105" s="89">
        <v>4.5</v>
      </c>
    </row>
    <row r="106" spans="1:6">
      <c r="A106" s="96">
        <v>103</v>
      </c>
      <c r="B106" s="96" t="str">
        <f t="shared" si="1"/>
        <v>CF135T4ENL2C級　通路誘導灯　両面　天埋　左右矢</v>
      </c>
      <c r="C106" s="99" t="s">
        <v>190</v>
      </c>
      <c r="D106" s="100">
        <v>2</v>
      </c>
      <c r="E106" s="98" t="s">
        <v>282</v>
      </c>
      <c r="F106" s="89">
        <v>7.5</v>
      </c>
    </row>
    <row r="107" spans="1:6">
      <c r="A107" s="96">
        <v>104</v>
      </c>
      <c r="B107" s="96" t="str">
        <f t="shared" si="1"/>
        <v>CF220T4ENL1BL級　避難口誘導灯　片面　壁付　左向</v>
      </c>
      <c r="C107" s="99" t="s">
        <v>188</v>
      </c>
      <c r="D107" s="100">
        <v>1</v>
      </c>
      <c r="E107" s="98" t="s">
        <v>291</v>
      </c>
      <c r="F107" s="89">
        <v>10</v>
      </c>
    </row>
    <row r="108" spans="1:6">
      <c r="A108" s="96">
        <v>105</v>
      </c>
      <c r="B108" s="96" t="str">
        <f t="shared" si="1"/>
        <v>CF135T4ENL1C級　通路誘導灯　片面　天埋　左矢</v>
      </c>
      <c r="C108" s="99" t="s">
        <v>190</v>
      </c>
      <c r="D108" s="100">
        <v>1</v>
      </c>
      <c r="E108" s="98" t="s">
        <v>293</v>
      </c>
      <c r="F108" s="89">
        <v>4.5</v>
      </c>
    </row>
    <row r="109" spans="1:6">
      <c r="A109" s="96">
        <v>106</v>
      </c>
      <c r="B109" s="96" t="str">
        <f t="shared" si="1"/>
        <v>CF210T4ENL1BL級　避難口誘導灯　両面　天埋　左右向</v>
      </c>
      <c r="C109" s="99" t="s">
        <v>193</v>
      </c>
      <c r="D109" s="100">
        <v>1</v>
      </c>
      <c r="E109" s="98" t="s">
        <v>307</v>
      </c>
      <c r="F109" s="89">
        <v>5.3</v>
      </c>
    </row>
    <row r="110" spans="1:6">
      <c r="A110" s="96">
        <v>107</v>
      </c>
      <c r="B110" s="96" t="str">
        <f t="shared" si="1"/>
        <v>CF135T4ENL2C級　通路誘導灯　片面　壁埋　左右矢</v>
      </c>
      <c r="C110" s="99" t="s">
        <v>190</v>
      </c>
      <c r="D110" s="100">
        <v>2</v>
      </c>
      <c r="E110" s="98" t="s">
        <v>308</v>
      </c>
      <c r="F110" s="89">
        <v>7.5</v>
      </c>
    </row>
    <row r="111" spans="1:6">
      <c r="A111" s="96">
        <v>108</v>
      </c>
      <c r="B111" s="96" t="str">
        <f t="shared" si="1"/>
        <v>CF220T4ENL1BL級　通路誘導灯　両面　天付　左右矢</v>
      </c>
      <c r="C111" s="99" t="s">
        <v>188</v>
      </c>
      <c r="D111" s="100">
        <v>1</v>
      </c>
      <c r="E111" s="98" t="s">
        <v>316</v>
      </c>
      <c r="F111" s="89">
        <v>10</v>
      </c>
    </row>
    <row r="112" spans="1:6">
      <c r="A112" s="96">
        <v>109</v>
      </c>
      <c r="B112" s="96" t="str">
        <f t="shared" si="1"/>
        <v>CF210T4ENL2BL級　避難口誘導灯　片面　壁付　左向</v>
      </c>
      <c r="C112" s="99" t="s">
        <v>193</v>
      </c>
      <c r="D112" s="100">
        <v>2</v>
      </c>
      <c r="E112" s="98" t="s">
        <v>317</v>
      </c>
      <c r="F112" s="89">
        <v>5.3</v>
      </c>
    </row>
    <row r="113" spans="1:6">
      <c r="A113" s="96">
        <v>110</v>
      </c>
      <c r="B113" s="96" t="str">
        <f t="shared" si="1"/>
        <v>PIL40W1非常灯　電源別置　和風　□150</v>
      </c>
      <c r="C113" s="99" t="s">
        <v>326</v>
      </c>
      <c r="D113" s="100">
        <v>1</v>
      </c>
      <c r="E113" s="98" t="s">
        <v>299</v>
      </c>
      <c r="F113" s="89">
        <v>40</v>
      </c>
    </row>
    <row r="114" spans="1:6">
      <c r="A114" s="96">
        <v>111</v>
      </c>
      <c r="B114" s="96" t="str">
        <f t="shared" si="1"/>
        <v>PIL40W1非常灯　電源別置　φ150　防水</v>
      </c>
      <c r="C114" s="99" t="s">
        <v>67</v>
      </c>
      <c r="D114" s="100">
        <v>1</v>
      </c>
      <c r="E114" s="98" t="s">
        <v>447</v>
      </c>
      <c r="F114" s="89">
        <v>40</v>
      </c>
    </row>
    <row r="115" spans="1:6">
      <c r="A115" s="96">
        <v>112</v>
      </c>
      <c r="B115" s="96" t="str">
        <f>C115&amp;D115&amp;E115</f>
        <v>FHF32W1埋込　下面開放　ＳＵＳ　W190</v>
      </c>
      <c r="C115" s="99" t="s">
        <v>13</v>
      </c>
      <c r="D115" s="100">
        <v>1</v>
      </c>
      <c r="E115" s="98" t="s">
        <v>341</v>
      </c>
      <c r="F115" s="89">
        <v>48</v>
      </c>
    </row>
    <row r="116" spans="1:6">
      <c r="A116" s="96">
        <v>113</v>
      </c>
      <c r="B116" s="96" t="str">
        <f t="shared" ref="B116:B130" si="2">C116&amp;D116&amp;E116</f>
        <v>FHF32W1ブラケット　SUS　防水</v>
      </c>
      <c r="C116" s="99" t="s">
        <v>13</v>
      </c>
      <c r="D116" s="100">
        <v>1</v>
      </c>
      <c r="E116" s="98" t="s">
        <v>342</v>
      </c>
      <c r="F116" s="89">
        <v>48</v>
      </c>
    </row>
    <row r="117" spans="1:6">
      <c r="A117" s="96">
        <v>114</v>
      </c>
      <c r="B117" s="96" t="str">
        <f t="shared" si="2"/>
        <v>FHT32W1ダウンライト　φ175</v>
      </c>
      <c r="C117" s="99" t="s">
        <v>349</v>
      </c>
      <c r="D117" s="100">
        <v>1</v>
      </c>
      <c r="E117" s="98" t="s">
        <v>429</v>
      </c>
      <c r="F117" s="89">
        <v>32</v>
      </c>
    </row>
    <row r="118" spans="1:6">
      <c r="A118" s="96">
        <v>115</v>
      </c>
      <c r="B118" s="96" t="str">
        <f t="shared" si="2"/>
        <v>FPL36W4埋込　スクエア　□450</v>
      </c>
      <c r="C118" s="99" t="s">
        <v>348</v>
      </c>
      <c r="D118" s="100">
        <v>4</v>
      </c>
      <c r="E118" s="98" t="s">
        <v>343</v>
      </c>
      <c r="F118" s="89">
        <v>44</v>
      </c>
    </row>
    <row r="119" spans="1:6">
      <c r="A119" s="96">
        <v>116</v>
      </c>
      <c r="B119" s="96" t="str">
        <f t="shared" si="2"/>
        <v>FL20W1ミラー灯</v>
      </c>
      <c r="C119" s="99" t="s">
        <v>421</v>
      </c>
      <c r="D119" s="100">
        <v>1</v>
      </c>
      <c r="E119" s="98" t="s">
        <v>412</v>
      </c>
      <c r="F119" s="89">
        <v>23</v>
      </c>
    </row>
    <row r="120" spans="1:6">
      <c r="A120" s="96">
        <v>117</v>
      </c>
      <c r="B120" s="96" t="str">
        <f t="shared" si="2"/>
        <v>CF210T4ENL1BL級　避難口誘導灯　片面　埋込　左向</v>
      </c>
      <c r="C120" s="99" t="s">
        <v>193</v>
      </c>
      <c r="D120" s="100">
        <v>1</v>
      </c>
      <c r="E120" s="98" t="s">
        <v>178</v>
      </c>
      <c r="F120" s="89">
        <v>5.3</v>
      </c>
    </row>
    <row r="121" spans="1:6">
      <c r="A121" s="96">
        <v>118</v>
      </c>
      <c r="B121" s="96" t="str">
        <f t="shared" si="2"/>
        <v>CF135T4ENL1C級　避難口誘導灯　両面　天付　左右向</v>
      </c>
      <c r="C121" s="99" t="s">
        <v>190</v>
      </c>
      <c r="D121" s="100">
        <v>1</v>
      </c>
      <c r="E121" s="98" t="s">
        <v>344</v>
      </c>
      <c r="F121" s="89">
        <v>10</v>
      </c>
    </row>
    <row r="122" spans="1:6">
      <c r="A122" s="96">
        <v>119</v>
      </c>
      <c r="B122" s="96" t="str">
        <f t="shared" si="2"/>
        <v>CF135T4ENL2C級　通路誘導灯　両面　天付　左右矢印</v>
      </c>
      <c r="C122" s="99" t="s">
        <v>190</v>
      </c>
      <c r="D122" s="100">
        <v>2</v>
      </c>
      <c r="E122" s="98" t="s">
        <v>345</v>
      </c>
      <c r="F122" s="89">
        <v>4.5</v>
      </c>
    </row>
    <row r="123" spans="1:6">
      <c r="A123" s="96">
        <v>120</v>
      </c>
      <c r="B123" s="96" t="str">
        <f t="shared" si="2"/>
        <v>CF210T4ENL1BL級　避難口誘導灯　片面　天埋　左向</v>
      </c>
      <c r="C123" s="99" t="s">
        <v>193</v>
      </c>
      <c r="D123" s="100">
        <v>1</v>
      </c>
      <c r="E123" s="98" t="s">
        <v>347</v>
      </c>
      <c r="F123" s="89">
        <v>5.3</v>
      </c>
    </row>
    <row r="124" spans="1:6">
      <c r="A124" s="96">
        <v>121</v>
      </c>
      <c r="B124" s="96" t="str">
        <f t="shared" si="2"/>
        <v>FHF32W1ブラケット</v>
      </c>
      <c r="C124" s="99" t="s">
        <v>13</v>
      </c>
      <c r="D124" s="97">
        <v>1</v>
      </c>
      <c r="E124" s="98" t="s">
        <v>62</v>
      </c>
      <c r="F124" s="89">
        <v>38</v>
      </c>
    </row>
    <row r="125" spans="1:6">
      <c r="A125" s="96">
        <v>122</v>
      </c>
      <c r="B125" s="96" t="str">
        <f t="shared" si="2"/>
        <v>FHF32W1逆富士　パイプ吊</v>
      </c>
      <c r="C125" s="99" t="s">
        <v>13</v>
      </c>
      <c r="D125" s="97">
        <v>1</v>
      </c>
      <c r="E125" s="98" t="s">
        <v>436</v>
      </c>
      <c r="F125" s="89">
        <v>91</v>
      </c>
    </row>
    <row r="126" spans="1:6">
      <c r="A126" s="96">
        <v>123</v>
      </c>
      <c r="B126" s="96" t="str">
        <f t="shared" si="2"/>
        <v>FHF32W1反射笠　パイプ吊</v>
      </c>
      <c r="C126" s="99" t="s">
        <v>13</v>
      </c>
      <c r="D126" s="97">
        <v>1</v>
      </c>
      <c r="E126" s="98" t="s">
        <v>437</v>
      </c>
      <c r="F126" s="89">
        <v>48</v>
      </c>
    </row>
    <row r="127" spans="1:6">
      <c r="A127" s="96">
        <v>124</v>
      </c>
      <c r="B127" s="96" t="str">
        <f t="shared" si="2"/>
        <v>FHF32W1ブラケット</v>
      </c>
      <c r="C127" s="99" t="s">
        <v>13</v>
      </c>
      <c r="D127" s="97">
        <v>1</v>
      </c>
      <c r="E127" s="98" t="s">
        <v>62</v>
      </c>
      <c r="F127" s="89">
        <v>48</v>
      </c>
    </row>
    <row r="128" spans="1:6">
      <c r="A128" s="96">
        <v>125</v>
      </c>
      <c r="B128" s="96" t="str">
        <f t="shared" si="2"/>
        <v>JD110V85WN1スポットライト</v>
      </c>
      <c r="C128" s="99" t="s">
        <v>68</v>
      </c>
      <c r="D128" s="97">
        <v>1</v>
      </c>
      <c r="E128" s="98" t="s">
        <v>66</v>
      </c>
      <c r="F128" s="96">
        <v>85</v>
      </c>
    </row>
    <row r="129" spans="1:6">
      <c r="A129" s="96">
        <v>126</v>
      </c>
      <c r="B129" s="96" t="str">
        <f t="shared" si="2"/>
        <v>FHF32W＋IL40W1反射笠　非常照明付</v>
      </c>
      <c r="C129" s="99" t="s">
        <v>445</v>
      </c>
      <c r="D129" s="97">
        <v>1</v>
      </c>
      <c r="E129" s="98" t="s">
        <v>449</v>
      </c>
      <c r="F129" s="96">
        <v>91</v>
      </c>
    </row>
    <row r="130" spans="1:6">
      <c r="A130" s="96">
        <v>127</v>
      </c>
      <c r="B130" s="96" t="str">
        <f t="shared" si="2"/>
        <v>PIL40W1片反射笠　電源別置型</v>
      </c>
      <c r="C130" s="99" t="s">
        <v>67</v>
      </c>
      <c r="D130" s="97">
        <v>1</v>
      </c>
      <c r="E130" s="98" t="s">
        <v>352</v>
      </c>
      <c r="F130" s="96">
        <v>40</v>
      </c>
    </row>
    <row r="131" spans="1:6">
      <c r="A131" s="5"/>
      <c r="B131" s="5"/>
    </row>
    <row r="132" spans="1:6">
      <c r="A132" s="5"/>
      <c r="B132" s="5"/>
    </row>
    <row r="133" spans="1:6">
      <c r="A133" s="5"/>
      <c r="B133" s="5"/>
    </row>
    <row r="134" spans="1:6">
      <c r="A134" s="5"/>
      <c r="B134" s="5"/>
    </row>
    <row r="135" spans="1:6">
      <c r="A135" s="5"/>
      <c r="B135" s="5"/>
    </row>
    <row r="136" spans="1:6">
      <c r="A136" s="5"/>
      <c r="B136" s="5"/>
    </row>
    <row r="137" spans="1:6">
      <c r="A137" s="5"/>
      <c r="B137" s="5"/>
    </row>
    <row r="138" spans="1:6">
      <c r="A138" s="5"/>
      <c r="B138" s="5"/>
    </row>
    <row r="139" spans="1:6">
      <c r="A139" s="5"/>
      <c r="B139" s="5"/>
    </row>
    <row r="140" spans="1:6">
      <c r="A140" s="5"/>
      <c r="B140" s="5"/>
    </row>
    <row r="141" spans="1:6">
      <c r="A141" s="5"/>
      <c r="B141" s="5"/>
    </row>
    <row r="142" spans="1:6">
      <c r="A142" s="5"/>
      <c r="B142" s="5"/>
    </row>
    <row r="143" spans="1:6">
      <c r="A143" s="5"/>
      <c r="B143" s="5"/>
    </row>
    <row r="144" spans="1:6">
      <c r="A144" s="5"/>
      <c r="B144" s="5"/>
    </row>
    <row r="145" spans="1:2">
      <c r="A145" s="5"/>
      <c r="B145" s="5"/>
    </row>
    <row r="146" spans="1:2">
      <c r="A146" s="5"/>
      <c r="B146" s="5"/>
    </row>
    <row r="147" spans="1:2">
      <c r="A147" s="5"/>
      <c r="B147" s="5"/>
    </row>
    <row r="148" spans="1:2">
      <c r="A148" s="5"/>
      <c r="B148" s="5"/>
    </row>
    <row r="149" spans="1:2">
      <c r="A149" s="5"/>
      <c r="B149" s="5"/>
    </row>
    <row r="150" spans="1:2">
      <c r="A150" s="5"/>
      <c r="B150" s="5"/>
    </row>
    <row r="151" spans="1:2">
      <c r="A151" s="5"/>
      <c r="B151" s="5"/>
    </row>
    <row r="152" spans="1:2">
      <c r="A152" s="5"/>
      <c r="B152" s="5"/>
    </row>
    <row r="153" spans="1:2">
      <c r="A153" s="5"/>
      <c r="B153" s="5"/>
    </row>
    <row r="154" spans="1:2">
      <c r="A154" s="5"/>
      <c r="B154" s="5"/>
    </row>
    <row r="155" spans="1:2">
      <c r="A155" s="5"/>
      <c r="B155" s="5"/>
    </row>
    <row r="156" spans="1:2">
      <c r="A156" s="5"/>
      <c r="B156" s="5"/>
    </row>
    <row r="157" spans="1:2">
      <c r="A157" s="5"/>
      <c r="B157" s="5"/>
    </row>
    <row r="158" spans="1:2">
      <c r="A158" s="5"/>
      <c r="B158" s="5"/>
    </row>
    <row r="159" spans="1:2">
      <c r="A159" s="5"/>
      <c r="B159" s="5"/>
    </row>
    <row r="160" spans="1:2">
      <c r="A160" s="5"/>
      <c r="B160" s="5"/>
    </row>
    <row r="161" spans="1:2">
      <c r="A161" s="5"/>
      <c r="B161" s="5"/>
    </row>
    <row r="162" spans="1:2">
      <c r="A162" s="5"/>
      <c r="B162" s="5"/>
    </row>
    <row r="163" spans="1:2">
      <c r="A163" s="5"/>
      <c r="B163" s="5"/>
    </row>
    <row r="164" spans="1:2">
      <c r="A164" s="5"/>
      <c r="B164" s="5"/>
    </row>
    <row r="165" spans="1:2">
      <c r="A165" s="5"/>
      <c r="B165" s="5"/>
    </row>
    <row r="166" spans="1:2">
      <c r="A166" s="5"/>
      <c r="B166" s="5"/>
    </row>
    <row r="167" spans="1:2">
      <c r="A167" s="5"/>
      <c r="B167" s="5"/>
    </row>
    <row r="168" spans="1:2">
      <c r="A168" s="5"/>
      <c r="B168" s="5"/>
    </row>
    <row r="169" spans="1:2">
      <c r="A169" s="5"/>
      <c r="B169" s="5"/>
    </row>
    <row r="170" spans="1:2">
      <c r="A170" s="5"/>
      <c r="B170" s="5"/>
    </row>
    <row r="171" spans="1:2">
      <c r="A171" s="5"/>
      <c r="B171" s="5"/>
    </row>
    <row r="172" spans="1:2">
      <c r="A172" s="5"/>
      <c r="B172" s="5"/>
    </row>
    <row r="173" spans="1:2">
      <c r="A173" s="5"/>
      <c r="B173" s="5"/>
    </row>
    <row r="174" spans="1:2">
      <c r="A174" s="5"/>
      <c r="B174" s="5"/>
    </row>
    <row r="175" spans="1:2">
      <c r="A175" s="5"/>
      <c r="B175" s="5"/>
    </row>
    <row r="176" spans="1:2">
      <c r="A176" s="5"/>
      <c r="B176" s="5"/>
    </row>
    <row r="177" spans="1:2">
      <c r="A177" s="5"/>
      <c r="B177" s="5"/>
    </row>
    <row r="178" spans="1:2">
      <c r="A178" s="5"/>
      <c r="B178" s="5"/>
    </row>
    <row r="179" spans="1:2">
      <c r="A179" s="5"/>
      <c r="B179" s="5"/>
    </row>
    <row r="180" spans="1:2">
      <c r="A180" s="5"/>
      <c r="B180" s="5"/>
    </row>
    <row r="181" spans="1:2">
      <c r="A181" s="5"/>
      <c r="B181" s="5"/>
    </row>
    <row r="182" spans="1:2">
      <c r="A182" s="5"/>
      <c r="B182" s="5"/>
    </row>
    <row r="183" spans="1:2">
      <c r="A183" s="5"/>
      <c r="B183" s="5"/>
    </row>
    <row r="184" spans="1:2">
      <c r="A184" s="5"/>
      <c r="B184" s="5"/>
    </row>
    <row r="185" spans="1:2">
      <c r="A185" s="5"/>
      <c r="B185" s="5"/>
    </row>
    <row r="186" spans="1:2">
      <c r="A186" s="5"/>
      <c r="B186" s="5"/>
    </row>
    <row r="187" spans="1:2">
      <c r="A187" s="5"/>
      <c r="B187" s="5"/>
    </row>
    <row r="188" spans="1:2">
      <c r="A188" s="5"/>
      <c r="B188" s="5"/>
    </row>
    <row r="189" spans="1:2">
      <c r="A189" s="5"/>
      <c r="B189" s="5"/>
    </row>
    <row r="190" spans="1:2">
      <c r="A190" s="5"/>
      <c r="B190" s="5"/>
    </row>
    <row r="191" spans="1:2">
      <c r="A191" s="5"/>
      <c r="B191" s="5"/>
    </row>
    <row r="192" spans="1:2">
      <c r="A192" s="5"/>
      <c r="B192" s="5"/>
    </row>
    <row r="193" spans="1:2">
      <c r="A193" s="5"/>
      <c r="B193" s="5"/>
    </row>
    <row r="194" spans="1:2">
      <c r="A194" s="5"/>
      <c r="B194" s="5"/>
    </row>
    <row r="195" spans="1:2">
      <c r="A195" s="5"/>
      <c r="B195" s="5"/>
    </row>
    <row r="196" spans="1:2">
      <c r="A196" s="5"/>
      <c r="B196" s="5"/>
    </row>
    <row r="197" spans="1:2">
      <c r="A197" s="5"/>
      <c r="B197" s="5"/>
    </row>
    <row r="198" spans="1:2">
      <c r="A198" s="5"/>
      <c r="B198" s="5"/>
    </row>
    <row r="199" spans="1:2">
      <c r="A199" s="5"/>
      <c r="B199" s="5"/>
    </row>
    <row r="200" spans="1:2">
      <c r="A200" s="5"/>
      <c r="B200" s="5"/>
    </row>
    <row r="201" spans="1:2">
      <c r="A201" s="5"/>
      <c r="B201" s="5"/>
    </row>
    <row r="202" spans="1:2">
      <c r="A202" s="5"/>
      <c r="B202" s="5"/>
    </row>
    <row r="203" spans="1:2">
      <c r="A203" s="5"/>
      <c r="B203" s="5"/>
    </row>
    <row r="204" spans="1:2">
      <c r="A204" s="5"/>
      <c r="B204" s="5"/>
    </row>
    <row r="205" spans="1:2">
      <c r="A205" s="5"/>
      <c r="B205" s="5"/>
    </row>
    <row r="206" spans="1:2">
      <c r="A206" s="5"/>
      <c r="B206" s="5"/>
    </row>
    <row r="207" spans="1:2">
      <c r="A207" s="5"/>
      <c r="B207" s="5"/>
    </row>
    <row r="208" spans="1:2">
      <c r="A208" s="5"/>
      <c r="B208" s="5"/>
    </row>
    <row r="209" spans="1:2">
      <c r="A209" s="5"/>
      <c r="B209" s="5"/>
    </row>
    <row r="210" spans="1:2">
      <c r="A210" s="5"/>
      <c r="B210" s="5"/>
    </row>
    <row r="211" spans="1:2">
      <c r="A211" s="5"/>
      <c r="B211" s="5"/>
    </row>
    <row r="212" spans="1:2">
      <c r="A212" s="5"/>
      <c r="B212" s="5"/>
    </row>
    <row r="213" spans="1:2">
      <c r="A213" s="5"/>
      <c r="B213" s="5"/>
    </row>
    <row r="214" spans="1:2">
      <c r="A214" s="5"/>
      <c r="B214" s="5"/>
    </row>
    <row r="215" spans="1:2">
      <c r="A215" s="5"/>
      <c r="B215" s="5"/>
    </row>
    <row r="216" spans="1:2">
      <c r="A216" s="5"/>
      <c r="B216" s="5"/>
    </row>
    <row r="217" spans="1:2">
      <c r="A217" s="5"/>
      <c r="B217" s="5"/>
    </row>
    <row r="218" spans="1:2">
      <c r="A218" s="5"/>
      <c r="B218" s="5"/>
    </row>
    <row r="219" spans="1:2">
      <c r="A219" s="5"/>
      <c r="B219" s="5"/>
    </row>
    <row r="220" spans="1:2">
      <c r="A220" s="5"/>
      <c r="B220" s="5"/>
    </row>
    <row r="221" spans="1:2">
      <c r="A221" s="5"/>
      <c r="B221" s="5"/>
    </row>
    <row r="222" spans="1:2">
      <c r="A222" s="5"/>
      <c r="B222" s="5"/>
    </row>
    <row r="223" spans="1:2">
      <c r="A223" s="5"/>
      <c r="B223" s="5"/>
    </row>
    <row r="224" spans="1:2">
      <c r="A224" s="5"/>
      <c r="B224" s="5"/>
    </row>
    <row r="225" spans="1:2">
      <c r="A225" s="5"/>
      <c r="B225" s="5"/>
    </row>
    <row r="226" spans="1:2">
      <c r="A226" s="5"/>
      <c r="B226" s="5"/>
    </row>
    <row r="227" spans="1:2">
      <c r="A227" s="5"/>
      <c r="B227" s="5"/>
    </row>
    <row r="228" spans="1:2">
      <c r="A228" s="5"/>
      <c r="B228" s="5"/>
    </row>
    <row r="229" spans="1:2">
      <c r="A229" s="5"/>
      <c r="B229" s="5"/>
    </row>
    <row r="230" spans="1:2">
      <c r="A230" s="5"/>
      <c r="B230" s="5"/>
    </row>
    <row r="231" spans="1:2">
      <c r="A231" s="5"/>
      <c r="B231" s="5"/>
    </row>
    <row r="232" spans="1:2">
      <c r="A232" s="5"/>
      <c r="B232" s="5"/>
    </row>
    <row r="233" spans="1:2">
      <c r="A233" s="5"/>
      <c r="B233" s="5"/>
    </row>
    <row r="234" spans="1:2">
      <c r="A234" s="5"/>
      <c r="B234" s="5"/>
    </row>
    <row r="235" spans="1:2">
      <c r="A235" s="5"/>
      <c r="B235" s="5"/>
    </row>
    <row r="236" spans="1:2">
      <c r="A236" s="5"/>
      <c r="B236" s="5"/>
    </row>
    <row r="237" spans="1:2">
      <c r="A237" s="5"/>
      <c r="B237" s="5"/>
    </row>
    <row r="238" spans="1:2">
      <c r="A238" s="5"/>
      <c r="B238" s="5"/>
    </row>
    <row r="239" spans="1:2">
      <c r="A239" s="5"/>
      <c r="B239" s="5"/>
    </row>
    <row r="240" spans="1:2">
      <c r="A240" s="5"/>
      <c r="B240" s="5"/>
    </row>
    <row r="241" spans="1:2">
      <c r="A241" s="5"/>
      <c r="B241" s="5"/>
    </row>
    <row r="242" spans="1:2">
      <c r="A242" s="5"/>
      <c r="B242" s="5"/>
    </row>
    <row r="243" spans="1:2">
      <c r="A243" s="5"/>
      <c r="B243" s="5"/>
    </row>
    <row r="244" spans="1:2">
      <c r="A244" s="5"/>
      <c r="B244" s="5"/>
    </row>
    <row r="245" spans="1:2">
      <c r="A245" s="5"/>
      <c r="B245" s="5"/>
    </row>
    <row r="246" spans="1:2">
      <c r="A246" s="5"/>
      <c r="B246" s="5"/>
    </row>
    <row r="247" spans="1:2">
      <c r="A247" s="5"/>
      <c r="B247" s="5"/>
    </row>
    <row r="248" spans="1:2">
      <c r="A248" s="5"/>
      <c r="B248" s="5"/>
    </row>
    <row r="249" spans="1:2">
      <c r="A249" s="5"/>
      <c r="B249" s="5"/>
    </row>
    <row r="250" spans="1:2">
      <c r="A250" s="5"/>
      <c r="B250" s="5"/>
    </row>
    <row r="251" spans="1:2">
      <c r="A251" s="5"/>
      <c r="B251" s="5"/>
    </row>
    <row r="252" spans="1:2">
      <c r="A252" s="5"/>
      <c r="B252" s="5"/>
    </row>
    <row r="253" spans="1:2">
      <c r="A253" s="5"/>
      <c r="B253" s="5"/>
    </row>
    <row r="254" spans="1:2">
      <c r="A254" s="5"/>
      <c r="B254" s="5"/>
    </row>
    <row r="255" spans="1:2">
      <c r="A255" s="5"/>
      <c r="B255" s="5"/>
    </row>
    <row r="256" spans="1:2">
      <c r="A256" s="5"/>
      <c r="B256" s="5"/>
    </row>
    <row r="257" spans="1:2">
      <c r="A257" s="5"/>
      <c r="B257" s="5"/>
    </row>
    <row r="258" spans="1:2">
      <c r="A258" s="5"/>
      <c r="B258" s="5"/>
    </row>
    <row r="259" spans="1:2">
      <c r="A259" s="5"/>
      <c r="B259" s="5"/>
    </row>
    <row r="260" spans="1:2">
      <c r="A260" s="5"/>
      <c r="B260" s="5"/>
    </row>
    <row r="261" spans="1:2">
      <c r="A261" s="5"/>
      <c r="B261" s="5"/>
    </row>
    <row r="262" spans="1:2">
      <c r="A262" s="5"/>
      <c r="B262" s="5"/>
    </row>
    <row r="263" spans="1:2">
      <c r="A263" s="5"/>
      <c r="B263" s="5"/>
    </row>
    <row r="264" spans="1:2">
      <c r="A264" s="5"/>
      <c r="B264" s="5"/>
    </row>
    <row r="265" spans="1:2">
      <c r="A265" s="5"/>
      <c r="B265" s="5"/>
    </row>
    <row r="266" spans="1:2">
      <c r="A266" s="5"/>
      <c r="B266" s="5"/>
    </row>
    <row r="267" spans="1:2">
      <c r="A267" s="5"/>
      <c r="B267" s="5"/>
    </row>
    <row r="268" spans="1:2">
      <c r="A268" s="5"/>
      <c r="B268" s="5"/>
    </row>
    <row r="269" spans="1:2">
      <c r="A269" s="5"/>
      <c r="B269" s="5"/>
    </row>
    <row r="270" spans="1:2">
      <c r="A270" s="5"/>
      <c r="B270" s="5"/>
    </row>
    <row r="271" spans="1:2">
      <c r="A271" s="5"/>
      <c r="B271" s="5"/>
    </row>
    <row r="272" spans="1:2">
      <c r="A272" s="5"/>
      <c r="B272" s="5"/>
    </row>
    <row r="273" spans="1:2">
      <c r="A273" s="5"/>
      <c r="B273" s="5"/>
    </row>
    <row r="274" spans="1:2">
      <c r="A274" s="5"/>
      <c r="B274" s="5"/>
    </row>
    <row r="275" spans="1:2">
      <c r="A275" s="5"/>
      <c r="B275" s="5"/>
    </row>
    <row r="276" spans="1:2">
      <c r="A276" s="5"/>
      <c r="B276" s="5"/>
    </row>
    <row r="277" spans="1:2">
      <c r="A277" s="5"/>
      <c r="B277" s="5"/>
    </row>
    <row r="278" spans="1:2">
      <c r="A278" s="5"/>
      <c r="B278" s="5"/>
    </row>
    <row r="279" spans="1:2">
      <c r="A279" s="5"/>
      <c r="B279" s="5"/>
    </row>
    <row r="280" spans="1:2">
      <c r="A280" s="5"/>
      <c r="B280" s="5"/>
    </row>
    <row r="281" spans="1:2">
      <c r="A281" s="5"/>
      <c r="B281" s="5"/>
    </row>
    <row r="282" spans="1:2">
      <c r="A282" s="5"/>
      <c r="B282" s="5"/>
    </row>
    <row r="283" spans="1:2">
      <c r="A283" s="5"/>
      <c r="B283" s="5"/>
    </row>
    <row r="284" spans="1:2">
      <c r="A284" s="5"/>
      <c r="B284" s="5"/>
    </row>
    <row r="285" spans="1:2">
      <c r="A285" s="5"/>
      <c r="B285" s="5"/>
    </row>
    <row r="286" spans="1:2">
      <c r="A286" s="5"/>
      <c r="B286" s="5"/>
    </row>
    <row r="287" spans="1:2">
      <c r="A287" s="5"/>
      <c r="B287" s="5"/>
    </row>
    <row r="288" spans="1:2">
      <c r="A288" s="5"/>
      <c r="B288" s="5"/>
    </row>
    <row r="289" spans="1:2">
      <c r="A289" s="5"/>
      <c r="B289" s="5"/>
    </row>
    <row r="290" spans="1:2">
      <c r="A290" s="5"/>
      <c r="B290" s="5"/>
    </row>
    <row r="291" spans="1:2">
      <c r="A291" s="5"/>
      <c r="B291" s="5"/>
    </row>
    <row r="292" spans="1:2">
      <c r="A292" s="5"/>
      <c r="B292" s="5"/>
    </row>
    <row r="293" spans="1:2">
      <c r="A293" s="5"/>
      <c r="B293" s="5"/>
    </row>
    <row r="294" spans="1:2">
      <c r="A294" s="5"/>
      <c r="B294" s="5"/>
    </row>
    <row r="295" spans="1:2">
      <c r="A295" s="5"/>
      <c r="B295" s="5"/>
    </row>
    <row r="296" spans="1:2">
      <c r="A296" s="5"/>
      <c r="B296" s="5"/>
    </row>
    <row r="297" spans="1:2">
      <c r="A297" s="5"/>
      <c r="B297" s="5"/>
    </row>
    <row r="298" spans="1:2">
      <c r="A298" s="5"/>
      <c r="B298" s="5"/>
    </row>
    <row r="299" spans="1:2">
      <c r="A299" s="5"/>
      <c r="B299" s="5"/>
    </row>
    <row r="300" spans="1:2">
      <c r="A300" s="5"/>
      <c r="B300" s="5"/>
    </row>
    <row r="301" spans="1:2">
      <c r="A301" s="5"/>
      <c r="B301" s="5"/>
    </row>
    <row r="302" spans="1:2">
      <c r="A302" s="5"/>
      <c r="B302" s="5"/>
    </row>
    <row r="303" spans="1:2">
      <c r="A303" s="5"/>
      <c r="B303" s="5"/>
    </row>
    <row r="304" spans="1:2">
      <c r="A304" s="5"/>
      <c r="B304" s="5"/>
    </row>
    <row r="305" spans="1:2">
      <c r="A305" s="5"/>
      <c r="B305" s="5"/>
    </row>
    <row r="306" spans="1:2">
      <c r="A306" s="5"/>
      <c r="B306" s="5"/>
    </row>
    <row r="307" spans="1:2">
      <c r="A307" s="5"/>
      <c r="B307" s="5"/>
    </row>
    <row r="308" spans="1:2">
      <c r="A308" s="5"/>
      <c r="B308" s="5"/>
    </row>
    <row r="309" spans="1:2">
      <c r="A309" s="5"/>
      <c r="B309" s="5"/>
    </row>
    <row r="310" spans="1:2">
      <c r="A310" s="5"/>
      <c r="B310" s="5"/>
    </row>
    <row r="311" spans="1:2">
      <c r="A311" s="5"/>
      <c r="B311" s="5"/>
    </row>
    <row r="312" spans="1:2">
      <c r="A312" s="5"/>
      <c r="B312" s="5"/>
    </row>
    <row r="313" spans="1:2">
      <c r="A313" s="5"/>
      <c r="B313" s="5"/>
    </row>
    <row r="314" spans="1:2">
      <c r="A314" s="5"/>
      <c r="B314" s="5"/>
    </row>
    <row r="315" spans="1:2">
      <c r="A315" s="5"/>
      <c r="B315" s="5"/>
    </row>
    <row r="316" spans="1:2">
      <c r="A316" s="5"/>
      <c r="B316" s="5"/>
    </row>
    <row r="317" spans="1:2">
      <c r="A317" s="5"/>
      <c r="B317" s="5"/>
    </row>
    <row r="318" spans="1:2">
      <c r="A318" s="5"/>
      <c r="B318" s="5"/>
    </row>
    <row r="319" spans="1:2">
      <c r="A319" s="5"/>
      <c r="B319" s="5"/>
    </row>
    <row r="320" spans="1:2">
      <c r="A320" s="5"/>
      <c r="B320" s="5"/>
    </row>
    <row r="321" spans="1:2">
      <c r="A321" s="5"/>
      <c r="B321" s="5"/>
    </row>
    <row r="322" spans="1:2">
      <c r="A322" s="5"/>
      <c r="B322" s="5"/>
    </row>
    <row r="323" spans="1:2">
      <c r="A323" s="5"/>
      <c r="B323" s="5"/>
    </row>
    <row r="324" spans="1:2">
      <c r="A324" s="5"/>
      <c r="B324" s="5"/>
    </row>
    <row r="325" spans="1:2">
      <c r="A325" s="5"/>
      <c r="B325" s="5"/>
    </row>
    <row r="326" spans="1:2">
      <c r="A326" s="5"/>
      <c r="B326" s="5"/>
    </row>
    <row r="327" spans="1:2">
      <c r="A327" s="5"/>
      <c r="B327" s="5"/>
    </row>
    <row r="328" spans="1:2">
      <c r="A328" s="5"/>
      <c r="B328" s="5"/>
    </row>
    <row r="329" spans="1:2">
      <c r="A329" s="5"/>
      <c r="B329" s="5"/>
    </row>
    <row r="330" spans="1:2">
      <c r="A330" s="5"/>
      <c r="B330" s="5"/>
    </row>
    <row r="331" spans="1:2">
      <c r="A331" s="5"/>
      <c r="B331" s="5"/>
    </row>
    <row r="332" spans="1:2">
      <c r="A332" s="5"/>
      <c r="B332" s="5"/>
    </row>
    <row r="333" spans="1:2">
      <c r="A333" s="5"/>
      <c r="B333" s="5"/>
    </row>
    <row r="334" spans="1:2">
      <c r="A334" s="5"/>
      <c r="B334" s="5"/>
    </row>
    <row r="335" spans="1:2">
      <c r="A335" s="5"/>
      <c r="B335" s="5"/>
    </row>
    <row r="336" spans="1:2">
      <c r="A336" s="5"/>
      <c r="B336" s="5"/>
    </row>
    <row r="337" spans="1:2">
      <c r="A337" s="5"/>
      <c r="B337" s="5"/>
    </row>
    <row r="338" spans="1:2">
      <c r="A338" s="5"/>
      <c r="B338" s="5"/>
    </row>
    <row r="339" spans="1:2">
      <c r="A339" s="5"/>
      <c r="B339" s="5"/>
    </row>
    <row r="340" spans="1:2">
      <c r="A340" s="5"/>
      <c r="B340" s="5"/>
    </row>
    <row r="341" spans="1:2">
      <c r="A341" s="5"/>
      <c r="B341" s="5"/>
    </row>
    <row r="342" spans="1:2">
      <c r="A342" s="5"/>
      <c r="B342" s="5"/>
    </row>
    <row r="343" spans="1:2">
      <c r="A343" s="5"/>
      <c r="B343" s="5"/>
    </row>
    <row r="344" spans="1:2">
      <c r="A344" s="5"/>
      <c r="B344" s="5"/>
    </row>
    <row r="345" spans="1:2">
      <c r="A345" s="5"/>
      <c r="B345" s="5"/>
    </row>
    <row r="346" spans="1:2">
      <c r="A346" s="5"/>
      <c r="B346" s="5"/>
    </row>
    <row r="347" spans="1:2">
      <c r="A347" s="5"/>
      <c r="B347" s="5"/>
    </row>
    <row r="348" spans="1:2">
      <c r="A348" s="5"/>
      <c r="B348" s="5"/>
    </row>
    <row r="349" spans="1:2">
      <c r="A349" s="5"/>
      <c r="B349" s="5"/>
    </row>
    <row r="350" spans="1:2">
      <c r="A350" s="5"/>
      <c r="B350" s="5"/>
    </row>
    <row r="351" spans="1:2">
      <c r="A351" s="5"/>
      <c r="B351" s="5"/>
    </row>
    <row r="352" spans="1:2">
      <c r="A352" s="5"/>
      <c r="B352" s="5"/>
    </row>
    <row r="353" spans="1:2">
      <c r="A353" s="5"/>
      <c r="B353" s="5"/>
    </row>
    <row r="354" spans="1:2">
      <c r="A354" s="5"/>
      <c r="B354" s="5"/>
    </row>
    <row r="355" spans="1:2">
      <c r="A355" s="5"/>
      <c r="B355" s="5"/>
    </row>
    <row r="356" spans="1:2">
      <c r="A356" s="5"/>
      <c r="B356" s="5"/>
    </row>
    <row r="357" spans="1:2">
      <c r="A357" s="5"/>
      <c r="B357" s="5"/>
    </row>
    <row r="358" spans="1:2">
      <c r="A358" s="5"/>
      <c r="B358" s="5"/>
    </row>
    <row r="359" spans="1:2">
      <c r="A359" s="5"/>
      <c r="B359" s="5"/>
    </row>
    <row r="360" spans="1:2">
      <c r="A360" s="5"/>
      <c r="B360" s="5"/>
    </row>
    <row r="361" spans="1:2">
      <c r="A361" s="5"/>
      <c r="B361" s="5"/>
    </row>
    <row r="362" spans="1:2">
      <c r="A362" s="5"/>
      <c r="B362" s="5"/>
    </row>
    <row r="363" spans="1:2">
      <c r="A363" s="5"/>
      <c r="B363" s="5"/>
    </row>
    <row r="364" spans="1:2">
      <c r="A364" s="5"/>
      <c r="B364" s="5"/>
    </row>
    <row r="365" spans="1:2">
      <c r="A365" s="5"/>
      <c r="B365" s="5"/>
    </row>
    <row r="366" spans="1:2">
      <c r="A366" s="5"/>
      <c r="B366" s="5"/>
    </row>
    <row r="367" spans="1:2">
      <c r="A367" s="5"/>
      <c r="B367" s="5"/>
    </row>
    <row r="368" spans="1:2">
      <c r="A368" s="5"/>
      <c r="B368" s="5"/>
    </row>
    <row r="369" spans="1:2">
      <c r="A369" s="5"/>
      <c r="B369" s="5"/>
    </row>
    <row r="370" spans="1:2">
      <c r="A370" s="5"/>
      <c r="B370" s="5"/>
    </row>
    <row r="371" spans="1:2">
      <c r="A371" s="5"/>
      <c r="B371" s="5"/>
    </row>
    <row r="372" spans="1:2">
      <c r="A372" s="5"/>
      <c r="B372" s="5"/>
    </row>
    <row r="373" spans="1:2">
      <c r="A373" s="5"/>
      <c r="B373" s="5"/>
    </row>
    <row r="374" spans="1:2">
      <c r="A374" s="5"/>
      <c r="B374" s="5"/>
    </row>
    <row r="375" spans="1:2">
      <c r="A375" s="5"/>
      <c r="B375" s="5"/>
    </row>
    <row r="376" spans="1:2">
      <c r="A376" s="5"/>
      <c r="B376" s="5"/>
    </row>
    <row r="377" spans="1:2">
      <c r="A377" s="5"/>
      <c r="B377" s="5"/>
    </row>
    <row r="378" spans="1:2">
      <c r="A378" s="5"/>
      <c r="B378" s="5"/>
    </row>
    <row r="379" spans="1:2">
      <c r="A379" s="5"/>
      <c r="B379" s="5"/>
    </row>
    <row r="380" spans="1:2">
      <c r="A380" s="5"/>
      <c r="B380" s="5"/>
    </row>
    <row r="381" spans="1:2">
      <c r="A381" s="5"/>
      <c r="B381" s="5"/>
    </row>
    <row r="382" spans="1:2">
      <c r="A382" s="5"/>
      <c r="B382" s="5"/>
    </row>
    <row r="383" spans="1:2">
      <c r="A383" s="5"/>
      <c r="B383" s="5"/>
    </row>
    <row r="384" spans="1:2">
      <c r="A384" s="5"/>
      <c r="B384" s="5"/>
    </row>
    <row r="385" spans="1:2">
      <c r="A385" s="5"/>
      <c r="B385" s="5"/>
    </row>
    <row r="386" spans="1:2">
      <c r="A386" s="5"/>
      <c r="B386" s="5"/>
    </row>
    <row r="387" spans="1:2">
      <c r="A387" s="5"/>
      <c r="B387" s="5"/>
    </row>
    <row r="388" spans="1:2">
      <c r="A388" s="5"/>
      <c r="B388" s="5"/>
    </row>
    <row r="389" spans="1:2">
      <c r="A389" s="5"/>
      <c r="B389" s="5"/>
    </row>
    <row r="390" spans="1:2">
      <c r="A390" s="5"/>
      <c r="B390" s="5"/>
    </row>
    <row r="391" spans="1:2">
      <c r="A391" s="5"/>
      <c r="B391" s="5"/>
    </row>
    <row r="392" spans="1:2">
      <c r="A392" s="5"/>
      <c r="B392" s="5"/>
    </row>
    <row r="393" spans="1:2">
      <c r="A393" s="5"/>
      <c r="B393" s="5"/>
    </row>
    <row r="394" spans="1:2">
      <c r="A394" s="5"/>
      <c r="B394" s="5"/>
    </row>
    <row r="395" spans="1:2">
      <c r="A395" s="5"/>
      <c r="B395" s="5"/>
    </row>
    <row r="396" spans="1:2">
      <c r="A396" s="5"/>
      <c r="B396" s="5"/>
    </row>
    <row r="397" spans="1:2">
      <c r="A397" s="5"/>
      <c r="B397" s="5"/>
    </row>
    <row r="398" spans="1:2">
      <c r="A398" s="5"/>
      <c r="B398" s="5"/>
    </row>
    <row r="399" spans="1:2">
      <c r="A399" s="5"/>
      <c r="B399" s="5"/>
    </row>
    <row r="400" spans="1:2">
      <c r="A400" s="5"/>
      <c r="B400" s="5"/>
    </row>
    <row r="401" spans="1:2">
      <c r="A401" s="5"/>
      <c r="B401" s="5"/>
    </row>
    <row r="402" spans="1:2">
      <c r="A402" s="5"/>
      <c r="B402" s="5"/>
    </row>
    <row r="403" spans="1:2">
      <c r="A403" s="5"/>
      <c r="B403" s="5"/>
    </row>
    <row r="404" spans="1:2">
      <c r="A404" s="5"/>
      <c r="B404" s="5"/>
    </row>
    <row r="405" spans="1:2">
      <c r="A405" s="5"/>
      <c r="B405" s="5"/>
    </row>
    <row r="406" spans="1:2">
      <c r="A406" s="5"/>
      <c r="B406" s="5"/>
    </row>
    <row r="407" spans="1:2">
      <c r="A407" s="5"/>
      <c r="B407" s="5"/>
    </row>
    <row r="408" spans="1:2">
      <c r="A408" s="5"/>
      <c r="B408" s="5"/>
    </row>
    <row r="409" spans="1:2">
      <c r="A409" s="5"/>
      <c r="B409" s="5"/>
    </row>
    <row r="410" spans="1:2">
      <c r="A410" s="5"/>
      <c r="B410" s="5"/>
    </row>
    <row r="411" spans="1:2">
      <c r="A411" s="5"/>
      <c r="B411" s="5"/>
    </row>
    <row r="412" spans="1:2">
      <c r="A412" s="5"/>
      <c r="B412" s="5"/>
    </row>
    <row r="413" spans="1:2">
      <c r="A413" s="5"/>
      <c r="B413" s="5"/>
    </row>
    <row r="414" spans="1:2">
      <c r="A414" s="5"/>
      <c r="B414" s="5"/>
    </row>
    <row r="415" spans="1:2">
      <c r="A415" s="5"/>
      <c r="B415" s="5"/>
    </row>
    <row r="416" spans="1:2">
      <c r="A416" s="5"/>
      <c r="B416" s="5"/>
    </row>
    <row r="417" spans="1:2">
      <c r="A417" s="5"/>
      <c r="B417" s="5"/>
    </row>
    <row r="418" spans="1:2">
      <c r="A418" s="5"/>
      <c r="B418" s="5"/>
    </row>
    <row r="419" spans="1:2">
      <c r="A419" s="5"/>
      <c r="B419" s="5"/>
    </row>
    <row r="420" spans="1:2">
      <c r="A420" s="5"/>
      <c r="B420" s="5"/>
    </row>
    <row r="421" spans="1:2">
      <c r="A421" s="5"/>
      <c r="B421" s="5"/>
    </row>
    <row r="422" spans="1:2">
      <c r="A422" s="5"/>
      <c r="B422" s="5"/>
    </row>
    <row r="423" spans="1:2">
      <c r="A423" s="5"/>
      <c r="B423" s="5"/>
    </row>
    <row r="424" spans="1:2">
      <c r="A424" s="5"/>
      <c r="B424" s="5"/>
    </row>
    <row r="425" spans="1:2">
      <c r="A425" s="5"/>
      <c r="B425" s="5"/>
    </row>
    <row r="426" spans="1:2">
      <c r="A426" s="5"/>
      <c r="B426" s="5"/>
    </row>
    <row r="427" spans="1:2">
      <c r="A427" s="5"/>
      <c r="B427" s="5"/>
    </row>
    <row r="428" spans="1:2">
      <c r="A428" s="5"/>
      <c r="B428" s="5"/>
    </row>
    <row r="429" spans="1:2">
      <c r="A429" s="5"/>
      <c r="B429" s="5"/>
    </row>
    <row r="430" spans="1:2">
      <c r="A430" s="5"/>
      <c r="B430" s="5"/>
    </row>
    <row r="431" spans="1:2">
      <c r="A431" s="5"/>
      <c r="B431" s="5"/>
    </row>
    <row r="432" spans="1:2">
      <c r="A432" s="5"/>
      <c r="B432" s="5"/>
    </row>
    <row r="433" spans="1:2">
      <c r="A433" s="5"/>
      <c r="B433" s="5"/>
    </row>
    <row r="434" spans="1:2">
      <c r="A434" s="5"/>
      <c r="B434" s="5"/>
    </row>
    <row r="435" spans="1:2">
      <c r="A435" s="5"/>
      <c r="B435" s="5"/>
    </row>
    <row r="436" spans="1:2">
      <c r="A436" s="5"/>
      <c r="B436" s="5"/>
    </row>
    <row r="437" spans="1:2">
      <c r="A437" s="5"/>
      <c r="B437" s="5"/>
    </row>
    <row r="438" spans="1:2">
      <c r="A438" s="5"/>
      <c r="B438" s="5"/>
    </row>
    <row r="439" spans="1:2">
      <c r="A439" s="5"/>
      <c r="B439" s="5"/>
    </row>
    <row r="440" spans="1:2">
      <c r="A440" s="5"/>
      <c r="B440" s="5"/>
    </row>
    <row r="441" spans="1:2">
      <c r="A441" s="5"/>
      <c r="B441" s="5"/>
    </row>
    <row r="442" spans="1:2">
      <c r="A442" s="5"/>
      <c r="B442" s="5"/>
    </row>
    <row r="443" spans="1:2">
      <c r="A443" s="5"/>
      <c r="B443" s="5"/>
    </row>
    <row r="444" spans="1:2">
      <c r="A444" s="5"/>
      <c r="B444" s="5"/>
    </row>
    <row r="445" spans="1:2">
      <c r="A445" s="5"/>
      <c r="B445" s="5"/>
    </row>
    <row r="446" spans="1:2">
      <c r="A446" s="5"/>
      <c r="B446" s="5"/>
    </row>
    <row r="447" spans="1:2">
      <c r="A447" s="5"/>
      <c r="B447" s="5"/>
    </row>
    <row r="448" spans="1:2">
      <c r="A448" s="5"/>
      <c r="B448" s="5"/>
    </row>
    <row r="449" spans="1:2">
      <c r="A449" s="5"/>
      <c r="B449" s="5"/>
    </row>
    <row r="450" spans="1:2">
      <c r="A450" s="5"/>
      <c r="B450" s="5"/>
    </row>
    <row r="451" spans="1:2">
      <c r="A451" s="5"/>
      <c r="B451" s="5"/>
    </row>
    <row r="452" spans="1:2">
      <c r="A452" s="5"/>
      <c r="B452" s="5"/>
    </row>
    <row r="453" spans="1:2">
      <c r="A453" s="5"/>
      <c r="B453" s="5"/>
    </row>
    <row r="454" spans="1:2">
      <c r="A454" s="5"/>
      <c r="B454" s="5"/>
    </row>
    <row r="455" spans="1:2">
      <c r="A455" s="5"/>
      <c r="B455" s="5"/>
    </row>
    <row r="456" spans="1:2">
      <c r="A456" s="5"/>
      <c r="B456" s="5"/>
    </row>
    <row r="457" spans="1:2">
      <c r="A457" s="5"/>
      <c r="B457" s="5"/>
    </row>
    <row r="458" spans="1:2">
      <c r="A458" s="5"/>
      <c r="B458" s="5"/>
    </row>
    <row r="459" spans="1:2">
      <c r="A459" s="5"/>
      <c r="B459" s="5"/>
    </row>
    <row r="460" spans="1:2">
      <c r="A460" s="5"/>
      <c r="B460" s="5"/>
    </row>
    <row r="461" spans="1:2">
      <c r="A461" s="5"/>
      <c r="B461" s="5"/>
    </row>
    <row r="462" spans="1:2">
      <c r="A462" s="5"/>
      <c r="B462" s="5"/>
    </row>
    <row r="463" spans="1:2">
      <c r="A463" s="5"/>
      <c r="B463" s="5"/>
    </row>
    <row r="464" spans="1:2">
      <c r="A464" s="5"/>
      <c r="B464" s="5"/>
    </row>
    <row r="465" spans="1:2">
      <c r="A465" s="5"/>
      <c r="B465" s="5"/>
    </row>
    <row r="466" spans="1:2">
      <c r="A466" s="5"/>
      <c r="B466" s="5"/>
    </row>
    <row r="467" spans="1:2">
      <c r="A467" s="5"/>
      <c r="B467" s="5"/>
    </row>
    <row r="468" spans="1:2">
      <c r="A468" s="5"/>
      <c r="B468" s="5"/>
    </row>
    <row r="469" spans="1:2">
      <c r="A469" s="5"/>
      <c r="B469" s="5"/>
    </row>
    <row r="470" spans="1:2">
      <c r="A470" s="5"/>
      <c r="B470" s="5"/>
    </row>
    <row r="471" spans="1:2">
      <c r="A471" s="5"/>
      <c r="B471" s="5"/>
    </row>
    <row r="472" spans="1:2">
      <c r="A472" s="5"/>
      <c r="B472" s="5"/>
    </row>
    <row r="473" spans="1:2">
      <c r="A473" s="5"/>
      <c r="B473" s="5"/>
    </row>
    <row r="474" spans="1:2">
      <c r="A474" s="5"/>
      <c r="B474" s="5"/>
    </row>
    <row r="475" spans="1:2">
      <c r="A475" s="5"/>
      <c r="B475" s="5"/>
    </row>
    <row r="476" spans="1:2">
      <c r="A476" s="5"/>
      <c r="B476" s="5"/>
    </row>
    <row r="477" spans="1:2">
      <c r="A477" s="5"/>
      <c r="B477" s="5"/>
    </row>
    <row r="478" spans="1:2">
      <c r="A478" s="5"/>
      <c r="B478" s="5"/>
    </row>
    <row r="479" spans="1:2">
      <c r="A479" s="5"/>
      <c r="B479" s="5"/>
    </row>
    <row r="480" spans="1:2">
      <c r="A480" s="5"/>
      <c r="B480" s="5"/>
    </row>
    <row r="481" spans="1:2">
      <c r="A481" s="5"/>
      <c r="B481" s="5"/>
    </row>
    <row r="482" spans="1:2">
      <c r="A482" s="5"/>
      <c r="B482" s="5"/>
    </row>
    <row r="483" spans="1:2">
      <c r="A483" s="5"/>
      <c r="B483" s="5"/>
    </row>
    <row r="484" spans="1:2">
      <c r="A484" s="5"/>
      <c r="B484" s="5"/>
    </row>
    <row r="485" spans="1:2">
      <c r="A485" s="5"/>
      <c r="B485" s="5"/>
    </row>
    <row r="486" spans="1:2">
      <c r="A486" s="5"/>
      <c r="B486" s="5"/>
    </row>
    <row r="487" spans="1:2">
      <c r="A487" s="5"/>
      <c r="B487" s="5"/>
    </row>
    <row r="488" spans="1:2">
      <c r="A488" s="5"/>
      <c r="B488" s="5"/>
    </row>
    <row r="489" spans="1:2">
      <c r="A489" s="5"/>
      <c r="B489" s="5"/>
    </row>
    <row r="490" spans="1:2">
      <c r="A490" s="5"/>
      <c r="B490" s="5"/>
    </row>
    <row r="491" spans="1:2">
      <c r="A491" s="5"/>
      <c r="B491" s="5"/>
    </row>
    <row r="492" spans="1:2">
      <c r="A492" s="5"/>
      <c r="B492" s="5"/>
    </row>
    <row r="493" spans="1:2">
      <c r="A493" s="5"/>
      <c r="B493" s="5"/>
    </row>
    <row r="494" spans="1:2">
      <c r="A494" s="5"/>
      <c r="B494" s="5"/>
    </row>
    <row r="495" spans="1:2">
      <c r="A495" s="5"/>
      <c r="B495" s="5"/>
    </row>
    <row r="496" spans="1:2">
      <c r="A496" s="5"/>
      <c r="B496" s="5"/>
    </row>
    <row r="497" spans="1:2">
      <c r="A497" s="5"/>
      <c r="B497" s="5"/>
    </row>
    <row r="498" spans="1:2">
      <c r="A498" s="5"/>
      <c r="B498" s="5"/>
    </row>
    <row r="499" spans="1:2">
      <c r="A499" s="5"/>
      <c r="B499" s="5"/>
    </row>
    <row r="500" spans="1:2">
      <c r="A500" s="5"/>
      <c r="B500" s="5"/>
    </row>
    <row r="501" spans="1:2">
      <c r="A501" s="5"/>
      <c r="B501" s="5"/>
    </row>
    <row r="502" spans="1:2">
      <c r="A502" s="5"/>
      <c r="B502" s="5"/>
    </row>
    <row r="503" spans="1:2">
      <c r="A503" s="5"/>
      <c r="B503" s="5"/>
    </row>
    <row r="504" spans="1:2">
      <c r="A504" s="5"/>
      <c r="B504" s="5"/>
    </row>
    <row r="505" spans="1:2">
      <c r="A505" s="5"/>
      <c r="B505" s="5"/>
    </row>
    <row r="506" spans="1:2">
      <c r="A506" s="5"/>
      <c r="B506" s="5"/>
    </row>
    <row r="507" spans="1:2">
      <c r="A507" s="5"/>
      <c r="B507" s="5"/>
    </row>
    <row r="508" spans="1:2">
      <c r="A508" s="5"/>
      <c r="B508" s="5"/>
    </row>
    <row r="509" spans="1:2">
      <c r="A509" s="5"/>
      <c r="B509" s="5"/>
    </row>
    <row r="510" spans="1:2">
      <c r="A510" s="5"/>
      <c r="B510" s="5"/>
    </row>
    <row r="511" spans="1:2">
      <c r="A511" s="5"/>
      <c r="B511" s="5"/>
    </row>
    <row r="512" spans="1:2">
      <c r="A512" s="5"/>
      <c r="B512" s="5"/>
    </row>
    <row r="513" spans="1:2">
      <c r="A513" s="5"/>
      <c r="B513" s="5"/>
    </row>
    <row r="514" spans="1:2">
      <c r="A514" s="5"/>
      <c r="B514" s="5"/>
    </row>
    <row r="515" spans="1:2">
      <c r="A515" s="5"/>
      <c r="B515" s="5"/>
    </row>
    <row r="516" spans="1:2">
      <c r="A516" s="5"/>
      <c r="B516" s="5"/>
    </row>
    <row r="517" spans="1:2">
      <c r="A517" s="5"/>
      <c r="B517" s="5"/>
    </row>
    <row r="518" spans="1:2">
      <c r="A518" s="5"/>
      <c r="B518" s="5"/>
    </row>
    <row r="519" spans="1:2">
      <c r="A519" s="5"/>
      <c r="B519" s="5"/>
    </row>
    <row r="520" spans="1:2">
      <c r="A520" s="5"/>
      <c r="B520" s="5"/>
    </row>
    <row r="521" spans="1:2">
      <c r="A521" s="5"/>
      <c r="B521" s="5"/>
    </row>
    <row r="522" spans="1:2">
      <c r="A522" s="5"/>
      <c r="B522" s="5"/>
    </row>
    <row r="523" spans="1:2">
      <c r="A523" s="5"/>
      <c r="B523" s="5"/>
    </row>
    <row r="524" spans="1:2">
      <c r="A524" s="5"/>
      <c r="B524" s="5"/>
    </row>
    <row r="525" spans="1:2">
      <c r="A525" s="5"/>
      <c r="B525" s="5"/>
    </row>
    <row r="526" spans="1:2">
      <c r="A526" s="5"/>
      <c r="B526" s="5"/>
    </row>
    <row r="527" spans="1:2">
      <c r="A527" s="5"/>
      <c r="B527" s="5"/>
    </row>
    <row r="528" spans="1:2">
      <c r="A528" s="5"/>
      <c r="B528" s="5"/>
    </row>
    <row r="529" spans="1:2">
      <c r="A529" s="5"/>
      <c r="B529" s="5"/>
    </row>
    <row r="530" spans="1:2">
      <c r="A530" s="5"/>
      <c r="B530" s="5"/>
    </row>
    <row r="531" spans="1:2">
      <c r="A531" s="5"/>
      <c r="B531" s="5"/>
    </row>
    <row r="532" spans="1:2">
      <c r="A532" s="5"/>
      <c r="B532" s="5"/>
    </row>
    <row r="533" spans="1:2">
      <c r="A533" s="5"/>
      <c r="B533" s="5"/>
    </row>
    <row r="534" spans="1:2">
      <c r="A534" s="5"/>
      <c r="B534" s="5"/>
    </row>
  </sheetData>
  <autoFilter ref="A3:F130" xr:uid="{2682B705-907F-4E21-B1B8-33810E8345AE}"/>
  <phoneticPr fontId="3"/>
  <dataValidations count="1">
    <dataValidation allowBlank="1" showInputMessage="1" showErrorMessage="1" sqref="E4:E35 E37 E40:E130" xr:uid="{F5836AD2-1497-44BD-AE3F-E04FE07B0A48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A4A8B-AB4B-4786-82F5-E7C110B89DC8}">
  <sheetPr>
    <tabColor rgb="FF00B050"/>
  </sheetPr>
  <dimension ref="A1:F23"/>
  <sheetViews>
    <sheetView zoomScale="115" zoomScaleNormal="115" workbookViewId="0">
      <selection activeCell="E19" sqref="E19"/>
    </sheetView>
  </sheetViews>
  <sheetFormatPr defaultRowHeight="17.649999999999999"/>
  <cols>
    <col min="1" max="1" width="21" bestFit="1" customWidth="1"/>
    <col min="2" max="2" width="13.3125" customWidth="1"/>
    <col min="3" max="3" width="6.875" bestFit="1" customWidth="1"/>
    <col min="4" max="4" width="8" bestFit="1" customWidth="1"/>
    <col min="5" max="5" width="11.625" bestFit="1" customWidth="1"/>
    <col min="6" max="6" width="27.0625" customWidth="1"/>
  </cols>
  <sheetData>
    <row r="1" spans="1:6">
      <c r="A1" s="82" t="s">
        <v>499</v>
      </c>
      <c r="B1" s="67"/>
      <c r="C1" s="67"/>
      <c r="D1" s="67"/>
      <c r="E1" s="67"/>
      <c r="F1" s="67"/>
    </row>
    <row r="2" spans="1:6" ht="19.149999999999999">
      <c r="A2" s="83"/>
      <c r="B2" s="67"/>
      <c r="C2" s="67"/>
      <c r="D2" s="67"/>
      <c r="E2" s="67"/>
      <c r="F2" s="67"/>
    </row>
    <row r="3" spans="1:6" ht="21">
      <c r="A3" s="84" t="s">
        <v>500</v>
      </c>
      <c r="B3" s="84" t="s">
        <v>501</v>
      </c>
      <c r="C3" s="85" t="s">
        <v>502</v>
      </c>
      <c r="D3" s="85" t="s">
        <v>503</v>
      </c>
      <c r="E3" s="85" t="s">
        <v>504</v>
      </c>
      <c r="F3" s="84" t="s">
        <v>10</v>
      </c>
    </row>
    <row r="4" spans="1:6">
      <c r="A4" s="108" t="s">
        <v>505</v>
      </c>
      <c r="B4" s="87" t="s">
        <v>506</v>
      </c>
      <c r="C4" s="88">
        <v>9.5</v>
      </c>
      <c r="D4" s="86">
        <v>242</v>
      </c>
      <c r="E4" s="146">
        <f t="shared" ref="E4:E9" si="0">C4*D4</f>
        <v>2299</v>
      </c>
      <c r="F4" s="86"/>
    </row>
    <row r="5" spans="1:6" s="104" customFormat="1">
      <c r="A5" s="108" t="s">
        <v>1073</v>
      </c>
      <c r="B5" s="107" t="s">
        <v>506</v>
      </c>
      <c r="C5" s="109">
        <v>9.5</v>
      </c>
      <c r="D5" s="108">
        <v>242</v>
      </c>
      <c r="E5" s="146">
        <f t="shared" si="0"/>
        <v>2299</v>
      </c>
      <c r="F5" s="108"/>
    </row>
    <row r="6" spans="1:6" s="104" customFormat="1">
      <c r="A6" s="108" t="s">
        <v>1074</v>
      </c>
      <c r="B6" s="107" t="s">
        <v>506</v>
      </c>
      <c r="C6" s="109">
        <v>9.5</v>
      </c>
      <c r="D6" s="108">
        <v>242</v>
      </c>
      <c r="E6" s="146">
        <f t="shared" si="0"/>
        <v>2299</v>
      </c>
      <c r="F6" s="108"/>
    </row>
    <row r="7" spans="1:6" s="104" customFormat="1">
      <c r="A7" s="108" t="s">
        <v>1071</v>
      </c>
      <c r="B7" s="107" t="s">
        <v>506</v>
      </c>
      <c r="C7" s="109">
        <v>9.5</v>
      </c>
      <c r="D7" s="108">
        <v>242</v>
      </c>
      <c r="E7" s="146">
        <f t="shared" si="0"/>
        <v>2299</v>
      </c>
      <c r="F7" s="108"/>
    </row>
    <row r="8" spans="1:6">
      <c r="A8" s="108" t="s">
        <v>527</v>
      </c>
      <c r="B8" s="87" t="s">
        <v>529</v>
      </c>
      <c r="C8" s="88">
        <v>8</v>
      </c>
      <c r="D8" s="86">
        <v>365</v>
      </c>
      <c r="E8" s="146">
        <f t="shared" si="0"/>
        <v>2920</v>
      </c>
      <c r="F8" s="86"/>
    </row>
    <row r="9" spans="1:6" s="104" customFormat="1">
      <c r="A9" s="108" t="s">
        <v>1072</v>
      </c>
      <c r="B9" s="107" t="s">
        <v>506</v>
      </c>
      <c r="C9" s="109">
        <v>9.5</v>
      </c>
      <c r="D9" s="108">
        <v>242</v>
      </c>
      <c r="E9" s="146">
        <f t="shared" si="0"/>
        <v>2299</v>
      </c>
      <c r="F9" s="108"/>
    </row>
    <row r="10" spans="1:6">
      <c r="A10" s="108" t="s">
        <v>507</v>
      </c>
      <c r="B10" s="87" t="s">
        <v>506</v>
      </c>
      <c r="C10" s="88">
        <v>9.5</v>
      </c>
      <c r="D10" s="86">
        <v>242</v>
      </c>
      <c r="E10" s="146">
        <f t="shared" ref="E10:E23" si="1">C10*D10</f>
        <v>2299</v>
      </c>
      <c r="F10" s="86" t="s">
        <v>508</v>
      </c>
    </row>
    <row r="11" spans="1:6">
      <c r="A11" s="108" t="s">
        <v>509</v>
      </c>
      <c r="B11" s="87" t="s">
        <v>506</v>
      </c>
      <c r="C11" s="88">
        <v>4</v>
      </c>
      <c r="D11" s="86">
        <v>242</v>
      </c>
      <c r="E11" s="146">
        <f t="shared" si="1"/>
        <v>968</v>
      </c>
      <c r="F11" s="86"/>
    </row>
    <row r="12" spans="1:6">
      <c r="A12" s="108" t="s">
        <v>510</v>
      </c>
      <c r="B12" s="87" t="s">
        <v>506</v>
      </c>
      <c r="C12" s="88">
        <v>3</v>
      </c>
      <c r="D12" s="86">
        <v>242</v>
      </c>
      <c r="E12" s="146">
        <f t="shared" si="1"/>
        <v>726</v>
      </c>
      <c r="F12" s="86"/>
    </row>
    <row r="13" spans="1:6">
      <c r="A13" s="108" t="s">
        <v>511</v>
      </c>
      <c r="B13" s="87" t="s">
        <v>506</v>
      </c>
      <c r="C13" s="88">
        <v>2</v>
      </c>
      <c r="D13" s="86">
        <v>242</v>
      </c>
      <c r="E13" s="146">
        <f t="shared" si="1"/>
        <v>484</v>
      </c>
      <c r="F13" s="86"/>
    </row>
    <row r="14" spans="1:6">
      <c r="A14" s="108" t="s">
        <v>512</v>
      </c>
      <c r="B14" s="87" t="s">
        <v>506</v>
      </c>
      <c r="C14" s="88">
        <v>1</v>
      </c>
      <c r="D14" s="86">
        <v>242</v>
      </c>
      <c r="E14" s="146">
        <f t="shared" si="1"/>
        <v>242</v>
      </c>
      <c r="F14" s="86" t="s">
        <v>528</v>
      </c>
    </row>
    <row r="15" spans="1:6" s="104" customFormat="1">
      <c r="A15" s="108" t="s">
        <v>1075</v>
      </c>
      <c r="B15" s="107" t="s">
        <v>529</v>
      </c>
      <c r="C15" s="109">
        <v>1</v>
      </c>
      <c r="D15" s="108">
        <v>365</v>
      </c>
      <c r="E15" s="146">
        <f t="shared" ref="E15" si="2">C15*D15</f>
        <v>365</v>
      </c>
      <c r="F15" s="108" t="s">
        <v>528</v>
      </c>
    </row>
    <row r="16" spans="1:6">
      <c r="A16" s="108" t="s">
        <v>513</v>
      </c>
      <c r="B16" s="87" t="s">
        <v>506</v>
      </c>
      <c r="C16" s="88">
        <v>1</v>
      </c>
      <c r="D16" s="86">
        <v>242</v>
      </c>
      <c r="E16" s="146">
        <f t="shared" si="1"/>
        <v>242</v>
      </c>
      <c r="F16" s="86"/>
    </row>
    <row r="17" spans="1:6">
      <c r="A17" s="108" t="s">
        <v>525</v>
      </c>
      <c r="B17" s="87" t="s">
        <v>506</v>
      </c>
      <c r="C17" s="88">
        <v>2</v>
      </c>
      <c r="D17" s="86">
        <v>242</v>
      </c>
      <c r="E17" s="146">
        <f t="shared" si="1"/>
        <v>484</v>
      </c>
      <c r="F17" s="86"/>
    </row>
    <row r="18" spans="1:6">
      <c r="A18" s="108" t="s">
        <v>526</v>
      </c>
      <c r="B18" s="87" t="s">
        <v>514</v>
      </c>
      <c r="C18" s="88">
        <v>24</v>
      </c>
      <c r="D18" s="86">
        <v>365</v>
      </c>
      <c r="E18" s="146">
        <f t="shared" si="1"/>
        <v>8760</v>
      </c>
      <c r="F18" s="86"/>
    </row>
    <row r="19" spans="1:6">
      <c r="A19" s="108" t="s">
        <v>1069</v>
      </c>
      <c r="B19" s="87" t="s">
        <v>515</v>
      </c>
      <c r="C19" s="88">
        <v>2.5</v>
      </c>
      <c r="D19" s="86">
        <v>365</v>
      </c>
      <c r="E19" s="146">
        <f>ROUNDUP(C19*D19,0)</f>
        <v>913</v>
      </c>
      <c r="F19" s="86"/>
    </row>
    <row r="20" spans="1:6">
      <c r="A20" s="108" t="s">
        <v>15</v>
      </c>
      <c r="B20" s="87" t="s">
        <v>514</v>
      </c>
      <c r="C20" s="88">
        <v>24</v>
      </c>
      <c r="D20" s="86">
        <v>365</v>
      </c>
      <c r="E20" s="146">
        <f t="shared" si="1"/>
        <v>8760</v>
      </c>
      <c r="F20" s="86"/>
    </row>
    <row r="21" spans="1:6">
      <c r="A21" s="108" t="s">
        <v>516</v>
      </c>
      <c r="B21" s="87" t="s">
        <v>514</v>
      </c>
      <c r="C21" s="88">
        <v>0</v>
      </c>
      <c r="D21" s="86">
        <v>365</v>
      </c>
      <c r="E21" s="146">
        <f t="shared" si="1"/>
        <v>0</v>
      </c>
      <c r="F21" s="86"/>
    </row>
    <row r="22" spans="1:6">
      <c r="A22" s="108" t="s">
        <v>517</v>
      </c>
      <c r="B22" s="87" t="s">
        <v>514</v>
      </c>
      <c r="C22" s="88">
        <v>24</v>
      </c>
      <c r="D22" s="86">
        <v>0</v>
      </c>
      <c r="E22" s="146">
        <f t="shared" si="1"/>
        <v>0</v>
      </c>
      <c r="F22" s="86"/>
    </row>
    <row r="23" spans="1:6">
      <c r="A23" s="108" t="s">
        <v>518</v>
      </c>
      <c r="B23" s="87" t="s">
        <v>506</v>
      </c>
      <c r="C23" s="88">
        <v>9.5</v>
      </c>
      <c r="D23" s="86">
        <v>242</v>
      </c>
      <c r="E23" s="146">
        <f t="shared" si="1"/>
        <v>2299</v>
      </c>
      <c r="F23" s="86"/>
    </row>
  </sheetData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orientation="portrait" r:id="rId1"/>
  <ignoredErrors>
    <ignoredError sqref="E1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171B2-50D5-49EF-B8FA-028C595E843D}">
  <sheetPr>
    <tabColor rgb="FF00B050"/>
  </sheetPr>
  <dimension ref="A1:M13"/>
  <sheetViews>
    <sheetView tabSelected="1" workbookViewId="0">
      <selection activeCell="A13" sqref="A13:H13"/>
    </sheetView>
  </sheetViews>
  <sheetFormatPr defaultRowHeight="17.649999999999999"/>
  <cols>
    <col min="1" max="1" width="14.625" style="104" customWidth="1"/>
    <col min="2" max="8" width="10.4375" style="104" customWidth="1"/>
    <col min="9" max="13" width="6.0625" style="104" customWidth="1"/>
    <col min="14" max="16384" width="9" style="104"/>
  </cols>
  <sheetData>
    <row r="1" spans="1:13" ht="21.4">
      <c r="A1" s="83" t="s">
        <v>1089</v>
      </c>
      <c r="B1" s="111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3">
      <c r="A3" s="106"/>
      <c r="B3" s="110" t="s">
        <v>33</v>
      </c>
      <c r="C3" s="110" t="s">
        <v>22</v>
      </c>
      <c r="D3" s="110" t="s">
        <v>19</v>
      </c>
      <c r="E3" s="110" t="s">
        <v>18</v>
      </c>
      <c r="F3" s="110" t="s">
        <v>16</v>
      </c>
      <c r="G3" s="126" t="s">
        <v>350</v>
      </c>
      <c r="H3" s="73" t="s">
        <v>470</v>
      </c>
    </row>
    <row r="4" spans="1:13" ht="28.9">
      <c r="A4" s="121" t="s">
        <v>1085</v>
      </c>
      <c r="B4" s="127">
        <f>SUMIFS(既設照明器具リスト!$J$4:$J$534,既設照明器具リスト!$B$4:$B$534,"■",既設照明器具リスト!$D$4:$D$534,"屋外",既設照明器具リスト!$E$4:$E$534,"&lt;&gt;非常用照明",既設照明器具リスト!$E$4:$E$534,"&lt;&gt;誘導灯")</f>
        <v>17</v>
      </c>
      <c r="C4" s="127">
        <f>SUMIFS(既設照明器具リスト!$J$4:$J$534,既設照明器具リスト!$B$4:$B$534,"■",既設照明器具リスト!$D$4:$D$534,"1F",既設照明器具リスト!$E$4:$E$534,"&lt;&gt;非常用照明",既設照明器具リスト!$E$4:$E$534,"&lt;&gt;誘導灯")</f>
        <v>627</v>
      </c>
      <c r="D4" s="141">
        <f>SUMIFS(既設照明器具リスト!$J$4:$J$534,既設照明器具リスト!$B$4:$B$534,"■",既設照明器具リスト!$D$4:$D$534,"2F",既設照明器具リスト!$E$4:$E$534,"&lt;&gt;非常用照明",既設照明器具リスト!$E$4:$E$534,"&lt;&gt;誘導灯")</f>
        <v>454</v>
      </c>
      <c r="E4" s="127">
        <f>SUMIFS(既設照明器具リスト!$J$4:$J$534,既設照明器具リスト!$B$4:$B$534,"■",既設照明器具リスト!$D$4:$D$534,"3F",既設照明器具リスト!$E$4:$E$534,"&lt;&gt;非常用照明",既設照明器具リスト!$E$4:$E$534,"&lt;&gt;誘導灯")</f>
        <v>432</v>
      </c>
      <c r="F4" s="127">
        <f>SUMIFS(既設照明器具リスト!$J$4:$J$534,既設照明器具リスト!$B$4:$B$534,"■",既設照明器具リスト!$D$4:$D$534,"4F",既設照明器具リスト!$E$4:$E$534,"&lt;&gt;非常用照明",既設照明器具リスト!$E$4:$E$534,"&lt;&gt;誘導灯")</f>
        <v>389</v>
      </c>
      <c r="G4" s="128">
        <f>SUMIFS(既設照明器具リスト!$J$4:$J$534,既設照明器具リスト!$B$4:$B$534,"■",既設照明器具リスト!$D$4:$D$534,"PH",既設照明器具リスト!$E$4:$E$534,"&lt;&gt;非常用照明",既設照明器具リスト!$E$4:$E$534,"&lt;&gt;誘導灯")</f>
        <v>15</v>
      </c>
      <c r="H4" s="129">
        <f>SUM(B4:G4)</f>
        <v>1934</v>
      </c>
    </row>
    <row r="5" spans="1:13" ht="28.9">
      <c r="A5" s="121" t="s">
        <v>1086</v>
      </c>
      <c r="B5" s="127">
        <f>SUMIFS(既設照明器具リスト!$J$4:$J$534,既設照明器具リスト!$B$4:$B$534,"□",既設照明器具リスト!$D$4:$D$534,"屋外",既設照明器具リスト!$E$4:$E$534,"&lt;&gt;非常用照明",既設照明器具リスト!$E$4:$E$534,"&lt;&gt;誘導灯")</f>
        <v>0</v>
      </c>
      <c r="C5" s="127">
        <f>SUMIFS(既設照明器具リスト!$J$4:$J$534,既設照明器具リスト!$B$4:$B$534,"□",既設照明器具リスト!$D$4:$D$534,"1F",既設照明器具リスト!$E$4:$E$534,"&lt;&gt;非常用照明",既設照明器具リスト!$E$4:$E$534,"&lt;&gt;誘導灯")</f>
        <v>6</v>
      </c>
      <c r="D5" s="141">
        <f>SUMIFS(既設照明器具リスト!$J$4:$J$534,既設照明器具リスト!$B$4:$B$534,"□",既設照明器具リスト!$D$4:$D$534,"2F",既設照明器具リスト!$E$4:$E$534,"&lt;&gt;非常用照明",既設照明器具リスト!$E$4:$E$534,"&lt;&gt;誘導灯")</f>
        <v>14</v>
      </c>
      <c r="E5" s="127">
        <f>SUMIFS(既設照明器具リスト!$J$4:$J$534,既設照明器具リスト!$B$4:$B$534,"□",既設照明器具リスト!$D$4:$D$534,"3F",既設照明器具リスト!$E$4:$E$534,"&lt;&gt;非常用照明",既設照明器具リスト!$E$4:$E$534,"&lt;&gt;誘導灯")</f>
        <v>0</v>
      </c>
      <c r="F5" s="127">
        <f>SUMIFS(既設照明器具リスト!$J$4:$J$534,既設照明器具リスト!$B$4:$B$534,"□",既設照明器具リスト!$D$4:$D$534,"4F",既設照明器具リスト!$E$4:$E$534,"&lt;&gt;非常用照明",既設照明器具リスト!$E$4:$E$534,"&lt;&gt;誘導灯")</f>
        <v>0</v>
      </c>
      <c r="G5" s="128">
        <f>SUMIFS(既設照明器具リスト!$J$4:$J$534,既設照明器具リスト!$B$4:$B$534,"□",既設照明器具リスト!$D$4:$D$534,"PH",既設照明器具リスト!$E$4:$E$534,"&lt;&gt;非常用照明",既設照明器具リスト!$E$4:$E$534,"&lt;&gt;誘導灯")</f>
        <v>8</v>
      </c>
      <c r="H5" s="129">
        <f>SUM(B5:G5)</f>
        <v>28</v>
      </c>
    </row>
    <row r="6" spans="1:13" ht="28.9">
      <c r="A6" s="121" t="s">
        <v>1087</v>
      </c>
      <c r="B6" s="127">
        <f>SUMIFS(既設照明器具リスト!$J$4:$J$534,既設照明器具リスト!$B$4:$B$534,"■",既設照明器具リスト!$D$4:$D$534,"屋外",既設照明器具リスト!$E$4:$E$534,"誘導灯")</f>
        <v>0</v>
      </c>
      <c r="C6" s="127">
        <f>SUMIFS(既設照明器具リスト!$J$4:$J$534,既設照明器具リスト!$B$4:$B$534,"■",既設照明器具リスト!$D$4:$D$534,"1F",既設照明器具リスト!$E$4:$E$534,"誘導灯")</f>
        <v>16</v>
      </c>
      <c r="D6" s="141">
        <f>SUMIFS(既設照明器具リスト!$J$4:$J$534,既設照明器具リスト!$B$4:$B$534,"■",既設照明器具リスト!$D$4:$D$534,"2F",既設照明器具リスト!$E$4:$E$534,"誘導灯")</f>
        <v>21</v>
      </c>
      <c r="E6" s="127">
        <f>SUMIFS(既設照明器具リスト!$J$4:$J$534,既設照明器具リスト!$B$4:$B$534,"■",既設照明器具リスト!$D$4:$D$534,"3F",既設照明器具リスト!$E$4:$E$534,"誘導灯")</f>
        <v>18</v>
      </c>
      <c r="F6" s="127">
        <f>SUMIFS(既設照明器具リスト!$J$4:$J$534,既設照明器具リスト!$B$4:$B$534,"■",既設照明器具リスト!$D$4:$D$534,"4F",既設照明器具リスト!$E$4:$E$534,"誘導灯")</f>
        <v>12</v>
      </c>
      <c r="G6" s="128">
        <f>SUMIFS(既設照明器具リスト!$J$4:$J$534,既設照明器具リスト!$B$4:$B$534,"■",既設照明器具リスト!$D$4:$D$534,"5F",既設照明器具リスト!$E$4:$E$534,"誘導灯")</f>
        <v>0</v>
      </c>
      <c r="H6" s="129">
        <f>SUM(B6:G6)</f>
        <v>67</v>
      </c>
    </row>
    <row r="7" spans="1:13" ht="28.9">
      <c r="A7" s="121" t="s">
        <v>1090</v>
      </c>
      <c r="B7" s="127">
        <f>SUMIFS(既設照明器具リスト!$J$4:$J$534,既設照明器具リスト!$B$4:$B$534,"□",既設照明器具リスト!$D$4:$D$534,"屋外",既設照明器具リスト!$E$4:$E$534,"誘導灯")</f>
        <v>0</v>
      </c>
      <c r="C7" s="127">
        <f>SUMIFS(既設照明器具リスト!$J$4:$J$534,既設照明器具リスト!$B$4:$B$534,"□",既設照明器具リスト!$D$4:$D$534,"1F",既設照明器具リスト!$E$4:$E$534,"誘導灯")</f>
        <v>0</v>
      </c>
      <c r="D7" s="141">
        <f>SUMIFS(既設照明器具リスト!$J$4:$J$534,既設照明器具リスト!$B$4:$B$534,"□",既設照明器具リスト!$D$4:$D$534,"2F",既設照明器具リスト!$E$4:$E$534,"誘導灯")</f>
        <v>0</v>
      </c>
      <c r="E7" s="127">
        <f>SUMIFS(既設照明器具リスト!$J$4:$J$534,既設照明器具リスト!$B$4:$B$534,"□",既設照明器具リスト!$D$4:$D$534,"3F",既設照明器具リスト!$E$4:$E$534,"誘導灯")</f>
        <v>0</v>
      </c>
      <c r="F7" s="127">
        <f>SUMIFS(既設照明器具リスト!$J$4:$J$534,既設照明器具リスト!$B$4:$B$534,"□",既設照明器具リスト!$D$4:$D$534,"4F",既設照明器具リスト!$E$4:$E$534,"誘導灯")</f>
        <v>0</v>
      </c>
      <c r="G7" s="128">
        <f>SUMIFS(既設照明器具リスト!$J$4:$J$534,既設照明器具リスト!$B$4:$B$534,"□",既設照明器具リスト!$D$4:$D$534,"5F",既設照明器具リスト!$E$4:$E$534,"誘導灯")</f>
        <v>0</v>
      </c>
      <c r="H7" s="129">
        <f t="shared" ref="H7:H9" si="0">SUM(B7:G7)</f>
        <v>0</v>
      </c>
    </row>
    <row r="8" spans="1:13" ht="28.9">
      <c r="A8" s="121" t="s">
        <v>1088</v>
      </c>
      <c r="B8" s="106">
        <f>SUMIFS(既設照明器具リスト!$J$4:$J$534,既設照明器具リスト!$B$4:$B$534,"■",既設照明器具リスト!$D$4:$D$534,"屋外",既設照明器具リスト!$E$4:$E$534,"非常用照明")</f>
        <v>0</v>
      </c>
      <c r="C8" s="106">
        <f>SUMIFS(既設照明器具リスト!$J$4:$J$534,既設照明器具リスト!$B$4:$B$534,"■",既設照明器具リスト!$D$4:$D$534,"1F",既設照明器具リスト!$E$4:$E$534,"非常用照明")</f>
        <v>82</v>
      </c>
      <c r="D8" s="90">
        <f>SUMIFS(既設照明器具リスト!$J$4:$J$534,既設照明器具リスト!$B$4:$B$534,"■",既設照明器具リスト!$D$4:$D$534,"2F",既設照明器具リスト!$E$4:$E$534,"非常用照明")</f>
        <v>99</v>
      </c>
      <c r="E8" s="106">
        <f>SUMIFS(既設照明器具リスト!$J$4:$J$534,既設照明器具リスト!$B$4:$B$534,"■",既設照明器具リスト!$D$4:$D$534,"3F",既設照明器具リスト!$E$4:$E$534,"非常用照明")</f>
        <v>88</v>
      </c>
      <c r="F8" s="106">
        <f>SUMIFS(既設照明器具リスト!$J$4:$J$534,既設照明器具リスト!$B$4:$B$534,"■",既設照明器具リスト!$D$4:$D$534,"4F",既設照明器具リスト!$E$4:$E$534,"非常用照明")</f>
        <v>63</v>
      </c>
      <c r="G8" s="130">
        <f>SUMIFS(既設照明器具リスト!$J$4:$J$534,既設照明器具リスト!$B$4:$B$534,"■",既設照明器具リスト!$D$4:$D$534,"PH",既設照明器具リスト!$E$4:$E$534,"非常用照明")</f>
        <v>4</v>
      </c>
      <c r="H8" s="129">
        <f t="shared" si="0"/>
        <v>336</v>
      </c>
    </row>
    <row r="9" spans="1:13" ht="29.25" thickBot="1">
      <c r="A9" s="131" t="s">
        <v>1091</v>
      </c>
      <c r="B9" s="132">
        <f>SUMIFS(既設照明器具リスト!$J$4:$J$534,既設照明器具リスト!$B$4:$B$534,"□",既設照明器具リスト!$D$4:$D$534,"屋外",既設照明器具リスト!$E$4:$E$534,"非常用照明")</f>
        <v>0</v>
      </c>
      <c r="C9" s="132">
        <f>SUMIFS(既設照明器具リスト!$J$4:$J$534,既設照明器具リスト!$B$4:$B$534,"□",既設照明器具リスト!$D$4:$D$534,"1F",既設照明器具リスト!$E$4:$E$534,"非常用照明")</f>
        <v>3</v>
      </c>
      <c r="D9" s="142">
        <f>SUMIFS(既設照明器具リスト!$J$4:$J$534,既設照明器具リスト!$B$4:$B$534,"□",既設照明器具リスト!$D$4:$D$534,"2F",既設照明器具リスト!$E$4:$E$534,"非常用照明")</f>
        <v>0</v>
      </c>
      <c r="E9" s="132">
        <f>SUMIFS(既設照明器具リスト!$J$4:$J$534,既設照明器具リスト!$B$4:$B$534,"□",既設照明器具リスト!$D$4:$D$534,"3F",既設照明器具リスト!$E$4:$E$534,"非常用照明")</f>
        <v>0</v>
      </c>
      <c r="F9" s="132">
        <f>SUMIFS(既設照明器具リスト!$J$4:$J$534,既設照明器具リスト!$B$4:$B$534,"□",既設照明器具リスト!$D$4:$D$534,"4F",既設照明器具リスト!$E$4:$E$534,"非常用照明")</f>
        <v>0</v>
      </c>
      <c r="G9" s="133">
        <f>SUMIFS(既設照明器具リスト!$J$4:$J$534,既設照明器具リスト!$B$4:$B$534,"□",既設照明器具リスト!$D$4:$D$534,"5F",既設照明器具リスト!$E$4:$E$534,"非常用照明")</f>
        <v>0</v>
      </c>
      <c r="H9" s="134">
        <f t="shared" si="0"/>
        <v>3</v>
      </c>
    </row>
    <row r="10" spans="1:13" ht="29.25" thickTop="1">
      <c r="A10" s="135" t="s">
        <v>1092</v>
      </c>
      <c r="B10" s="136">
        <f>B4+B6+B8</f>
        <v>17</v>
      </c>
      <c r="C10" s="136">
        <f t="shared" ref="C10:H10" si="1">C4+C6+C8</f>
        <v>725</v>
      </c>
      <c r="D10" s="143">
        <f t="shared" si="1"/>
        <v>574</v>
      </c>
      <c r="E10" s="136">
        <f t="shared" si="1"/>
        <v>538</v>
      </c>
      <c r="F10" s="136">
        <f t="shared" si="1"/>
        <v>464</v>
      </c>
      <c r="G10" s="139">
        <f t="shared" si="1"/>
        <v>19</v>
      </c>
      <c r="H10" s="137">
        <f t="shared" si="1"/>
        <v>2337</v>
      </c>
    </row>
    <row r="11" spans="1:13" ht="28.9">
      <c r="A11" s="121" t="s">
        <v>1093</v>
      </c>
      <c r="B11" s="106">
        <f>B5+B7+B9</f>
        <v>0</v>
      </c>
      <c r="C11" s="106">
        <f t="shared" ref="C11:H11" si="2">C5+C7+C9</f>
        <v>9</v>
      </c>
      <c r="D11" s="90">
        <f t="shared" si="2"/>
        <v>14</v>
      </c>
      <c r="E11" s="106">
        <f t="shared" si="2"/>
        <v>0</v>
      </c>
      <c r="F11" s="106">
        <f t="shared" si="2"/>
        <v>0</v>
      </c>
      <c r="G11" s="130">
        <f t="shared" si="2"/>
        <v>8</v>
      </c>
      <c r="H11" s="138">
        <f t="shared" si="2"/>
        <v>31</v>
      </c>
    </row>
    <row r="12" spans="1:13" ht="29" customHeight="1">
      <c r="A12" s="140" t="s">
        <v>1094</v>
      </c>
      <c r="B12" s="127">
        <f>SUM(B4:B9)</f>
        <v>17</v>
      </c>
      <c r="C12" s="127">
        <f t="shared" ref="C12:H12" si="3">SUM(C4:C9)</f>
        <v>734</v>
      </c>
      <c r="D12" s="141">
        <f t="shared" si="3"/>
        <v>588</v>
      </c>
      <c r="E12" s="127">
        <f t="shared" si="3"/>
        <v>538</v>
      </c>
      <c r="F12" s="127">
        <f t="shared" si="3"/>
        <v>464</v>
      </c>
      <c r="G12" s="128">
        <f t="shared" si="3"/>
        <v>27</v>
      </c>
      <c r="H12" s="129">
        <f t="shared" si="3"/>
        <v>2368</v>
      </c>
    </row>
    <row r="13" spans="1:13" ht="31.9" customHeight="1">
      <c r="A13" s="152" t="s">
        <v>1099</v>
      </c>
      <c r="B13" s="152"/>
      <c r="C13" s="152"/>
      <c r="D13" s="152"/>
      <c r="E13" s="152"/>
      <c r="F13" s="152"/>
      <c r="G13" s="152"/>
      <c r="H13" s="152"/>
    </row>
  </sheetData>
  <mergeCells count="1">
    <mergeCell ref="A13:H13"/>
  </mergeCells>
  <phoneticPr fontId="3"/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A20F1-663B-4E04-AC38-F7F6408BDA85}">
  <sheetPr>
    <tabColor rgb="FF00B050"/>
  </sheetPr>
  <dimension ref="A1:O535"/>
  <sheetViews>
    <sheetView view="pageBreakPreview" zoomScale="80" zoomScaleNormal="80" zoomScaleSheetLayoutView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O535" sqref="O535"/>
    </sheetView>
  </sheetViews>
  <sheetFormatPr defaultRowHeight="17.649999999999999"/>
  <cols>
    <col min="1" max="1" width="6.5625" customWidth="1"/>
    <col min="2" max="2" width="6.5625" style="104" customWidth="1"/>
    <col min="3" max="3" width="9.6875" customWidth="1"/>
    <col min="4" max="4" width="4.5625" customWidth="1"/>
    <col min="5" max="5" width="25.5625" style="104" customWidth="1"/>
    <col min="6" max="6" width="26.8125" customWidth="1"/>
    <col min="7" max="7" width="20.75" customWidth="1"/>
    <col min="8" max="8" width="4.8125" customWidth="1"/>
    <col min="9" max="9" width="27.8125" customWidth="1"/>
    <col min="10" max="10" width="4.625" customWidth="1"/>
    <col min="11" max="11" width="10.4375" customWidth="1"/>
    <col min="12" max="12" width="12" style="104" hidden="1" customWidth="1"/>
    <col min="13" max="13" width="10.4375" customWidth="1"/>
    <col min="15" max="15" width="14.375" style="148" customWidth="1"/>
  </cols>
  <sheetData>
    <row r="1" spans="1:15" ht="21.4">
      <c r="A1" s="111" t="s">
        <v>1098</v>
      </c>
      <c r="B1" s="111"/>
    </row>
    <row r="3" spans="1:15" s="104" customFormat="1" ht="28.9">
      <c r="A3" s="110" t="s">
        <v>0</v>
      </c>
      <c r="B3" s="121" t="s">
        <v>534</v>
      </c>
      <c r="C3" s="110" t="s">
        <v>12</v>
      </c>
      <c r="D3" s="110" t="s">
        <v>1</v>
      </c>
      <c r="E3" s="110" t="s">
        <v>533</v>
      </c>
      <c r="F3" s="110" t="s">
        <v>11</v>
      </c>
      <c r="G3" s="110" t="s">
        <v>2</v>
      </c>
      <c r="H3" s="110" t="s">
        <v>3</v>
      </c>
      <c r="I3" s="110" t="s">
        <v>6</v>
      </c>
      <c r="J3" s="110" t="s">
        <v>4</v>
      </c>
      <c r="K3" s="122" t="s">
        <v>535</v>
      </c>
      <c r="L3" s="120" t="s">
        <v>521</v>
      </c>
      <c r="M3" s="122" t="s">
        <v>536</v>
      </c>
      <c r="N3" s="120" t="s">
        <v>532</v>
      </c>
      <c r="O3" s="149" t="s">
        <v>1097</v>
      </c>
    </row>
    <row r="4" spans="1:15" s="104" customFormat="1">
      <c r="A4" s="106" t="s">
        <v>537</v>
      </c>
      <c r="B4" s="110" t="s">
        <v>531</v>
      </c>
      <c r="C4" s="103" t="s">
        <v>39</v>
      </c>
      <c r="D4" s="106" t="s">
        <v>33</v>
      </c>
      <c r="E4" s="106" t="s">
        <v>1069</v>
      </c>
      <c r="F4" s="106" t="s">
        <v>32</v>
      </c>
      <c r="G4" s="106" t="s">
        <v>34</v>
      </c>
      <c r="H4" s="101">
        <v>1</v>
      </c>
      <c r="I4" s="102" t="s">
        <v>355</v>
      </c>
      <c r="J4" s="112">
        <v>7</v>
      </c>
      <c r="K4" s="93">
        <f>VLOOKUP(E4,照明設備稼働時間!$A$4:$F$23,5,FALSE)</f>
        <v>913</v>
      </c>
      <c r="L4" s="93" t="str">
        <f>G4&amp;H4&amp;I4</f>
        <v>MF250W1ポールライト</v>
      </c>
      <c r="M4" s="93">
        <f>VLOOKUP(L4,照明器具種一覧!$B$4:$F$130,5,FALSE)</f>
        <v>260</v>
      </c>
      <c r="N4" s="106">
        <v>1</v>
      </c>
      <c r="O4" s="147">
        <f>(J4*K4*M4*N4)/1000</f>
        <v>1661.66</v>
      </c>
    </row>
    <row r="5" spans="1:15" s="104" customFormat="1">
      <c r="A5" s="106" t="s">
        <v>538</v>
      </c>
      <c r="B5" s="110" t="s">
        <v>531</v>
      </c>
      <c r="C5" s="103" t="s">
        <v>40</v>
      </c>
      <c r="D5" s="106" t="s">
        <v>33</v>
      </c>
      <c r="E5" s="106" t="s">
        <v>1069</v>
      </c>
      <c r="F5" s="106" t="s">
        <v>32</v>
      </c>
      <c r="G5" s="106" t="s">
        <v>35</v>
      </c>
      <c r="H5" s="101">
        <v>1</v>
      </c>
      <c r="I5" s="102" t="s">
        <v>37</v>
      </c>
      <c r="J5" s="112">
        <v>4</v>
      </c>
      <c r="K5" s="93">
        <f>VLOOKUP(E5,照明設備稼働時間!$A$4:$F$23,5,FALSE)</f>
        <v>913</v>
      </c>
      <c r="L5" s="93" t="str">
        <f t="shared" ref="L5:L68" si="0">G5&amp;H5&amp;I5</f>
        <v>EFD12EN1ガーデンライト</v>
      </c>
      <c r="M5" s="93">
        <f>VLOOKUP(L5,照明器具種一覧!$B$4:$F$130,5,FALSE)</f>
        <v>12</v>
      </c>
      <c r="N5" s="106">
        <v>1</v>
      </c>
      <c r="O5" s="147">
        <f t="shared" ref="O5:O68" si="1">(J5*K5*M5*N5)/1000</f>
        <v>43.823999999999998</v>
      </c>
    </row>
    <row r="6" spans="1:15" s="104" customFormat="1">
      <c r="A6" s="106" t="s">
        <v>539</v>
      </c>
      <c r="B6" s="110" t="s">
        <v>531</v>
      </c>
      <c r="C6" s="103" t="s">
        <v>41</v>
      </c>
      <c r="D6" s="106" t="s">
        <v>33</v>
      </c>
      <c r="E6" s="106" t="s">
        <v>1069</v>
      </c>
      <c r="F6" s="106" t="s">
        <v>32</v>
      </c>
      <c r="G6" s="106" t="s">
        <v>36</v>
      </c>
      <c r="H6" s="101">
        <v>1</v>
      </c>
      <c r="I6" s="102" t="s">
        <v>357</v>
      </c>
      <c r="J6" s="112">
        <v>2</v>
      </c>
      <c r="K6" s="93">
        <f>VLOOKUP(E6,照明設備稼働時間!$A$4:$F$23,5,FALSE)</f>
        <v>913</v>
      </c>
      <c r="L6" s="93" t="str">
        <f t="shared" si="0"/>
        <v>HF100W1ライトアップ投光器</v>
      </c>
      <c r="M6" s="93">
        <f>VLOOKUP(L6,照明器具種一覧!$B$4:$F$130,5,FALSE)</f>
        <v>113</v>
      </c>
      <c r="N6" s="106">
        <v>1</v>
      </c>
      <c r="O6" s="147">
        <f t="shared" si="1"/>
        <v>206.33799999999999</v>
      </c>
    </row>
    <row r="7" spans="1:15" s="104" customFormat="1">
      <c r="A7" s="106" t="s">
        <v>540</v>
      </c>
      <c r="B7" s="110" t="s">
        <v>531</v>
      </c>
      <c r="C7" s="103" t="s">
        <v>42</v>
      </c>
      <c r="D7" s="106" t="s">
        <v>33</v>
      </c>
      <c r="E7" s="106" t="s">
        <v>1069</v>
      </c>
      <c r="F7" s="106" t="s">
        <v>32</v>
      </c>
      <c r="G7" s="106" t="s">
        <v>13</v>
      </c>
      <c r="H7" s="101">
        <v>1</v>
      </c>
      <c r="I7" s="102" t="s">
        <v>356</v>
      </c>
      <c r="J7" s="112">
        <v>4</v>
      </c>
      <c r="K7" s="93">
        <f>VLOOKUP(E7,照明設備稼働時間!$A$4:$F$23,5,FALSE)</f>
        <v>913</v>
      </c>
      <c r="L7" s="93" t="str">
        <f t="shared" si="0"/>
        <v>FHF32W1トラフ　SUS</v>
      </c>
      <c r="M7" s="93">
        <f>VLOOKUP(L7,照明器具種一覧!$B$4:$F$130,5,FALSE)</f>
        <v>48</v>
      </c>
      <c r="N7" s="106">
        <v>1</v>
      </c>
      <c r="O7" s="147">
        <f t="shared" si="1"/>
        <v>175.29599999999999</v>
      </c>
    </row>
    <row r="8" spans="1:15">
      <c r="A8" s="90" t="s">
        <v>541</v>
      </c>
      <c r="B8" s="110" t="s">
        <v>531</v>
      </c>
      <c r="C8" s="113" t="s">
        <v>70</v>
      </c>
      <c r="D8" s="90" t="s">
        <v>22</v>
      </c>
      <c r="E8" s="90" t="s">
        <v>1069</v>
      </c>
      <c r="F8" s="114" t="s">
        <v>104</v>
      </c>
      <c r="G8" s="94" t="s">
        <v>186</v>
      </c>
      <c r="H8" s="95">
        <v>1</v>
      </c>
      <c r="I8" s="92" t="s">
        <v>38</v>
      </c>
      <c r="J8" s="112">
        <v>2</v>
      </c>
      <c r="K8" s="93">
        <f>VLOOKUP(E8,照明設備稼働時間!$A$4:$F$23,5,FALSE)</f>
        <v>913</v>
      </c>
      <c r="L8" s="93" t="str">
        <f t="shared" si="0"/>
        <v>CDM-TD150W1投光器</v>
      </c>
      <c r="M8" s="93">
        <f>VLOOKUP(L8,照明器具種一覧!$B$4:$F$130,5,FALSE)</f>
        <v>164</v>
      </c>
      <c r="N8" s="106">
        <v>1</v>
      </c>
      <c r="O8" s="147">
        <f t="shared" si="1"/>
        <v>299.464</v>
      </c>
    </row>
    <row r="9" spans="1:15">
      <c r="A9" s="90" t="s">
        <v>542</v>
      </c>
      <c r="B9" s="110" t="s">
        <v>531</v>
      </c>
      <c r="C9" s="113" t="s">
        <v>71</v>
      </c>
      <c r="D9" s="90" t="s">
        <v>22</v>
      </c>
      <c r="E9" s="90" t="s">
        <v>505</v>
      </c>
      <c r="F9" s="114" t="s">
        <v>105</v>
      </c>
      <c r="G9" s="94" t="s">
        <v>28</v>
      </c>
      <c r="H9" s="95">
        <v>2</v>
      </c>
      <c r="I9" s="92" t="s">
        <v>160</v>
      </c>
      <c r="J9" s="112">
        <v>6</v>
      </c>
      <c r="K9" s="93">
        <f>VLOOKUP(E9,照明設備稼働時間!$A$4:$F$23,5,FALSE)</f>
        <v>2299</v>
      </c>
      <c r="L9" s="93" t="str">
        <f t="shared" si="0"/>
        <v>FHF32W2埋込　下面開放　W220</v>
      </c>
      <c r="M9" s="93">
        <f>VLOOKUP(L9,照明器具種一覧!$B$4:$F$130,5,FALSE)</f>
        <v>67</v>
      </c>
      <c r="N9" s="106">
        <v>1</v>
      </c>
      <c r="O9" s="147">
        <f t="shared" si="1"/>
        <v>924.19799999999998</v>
      </c>
    </row>
    <row r="10" spans="1:15">
      <c r="A10" s="90" t="s">
        <v>543</v>
      </c>
      <c r="B10" s="110" t="s">
        <v>531</v>
      </c>
      <c r="C10" s="113" t="s">
        <v>73</v>
      </c>
      <c r="D10" s="90" t="s">
        <v>21</v>
      </c>
      <c r="E10" s="90" t="s">
        <v>507</v>
      </c>
      <c r="F10" s="114" t="s">
        <v>26</v>
      </c>
      <c r="G10" s="94" t="s">
        <v>187</v>
      </c>
      <c r="H10" s="95">
        <v>1</v>
      </c>
      <c r="I10" s="92" t="s">
        <v>430</v>
      </c>
      <c r="J10" s="112">
        <v>8</v>
      </c>
      <c r="K10" s="93">
        <f>VLOOKUP(E10,照明設備稼働時間!$A$4:$F$23,5,FALSE)</f>
        <v>2299</v>
      </c>
      <c r="L10" s="93" t="str">
        <f t="shared" si="0"/>
        <v>FDL27W1ダウンライト　φ150</v>
      </c>
      <c r="M10" s="93">
        <f>VLOOKUP(L10,照明器具種一覧!$B$4:$F$130,5,FALSE)</f>
        <v>32</v>
      </c>
      <c r="N10" s="106">
        <v>1</v>
      </c>
      <c r="O10" s="147">
        <f t="shared" si="1"/>
        <v>588.54399999999998</v>
      </c>
    </row>
    <row r="11" spans="1:15">
      <c r="A11" s="90" t="s">
        <v>544</v>
      </c>
      <c r="B11" s="110" t="s">
        <v>531</v>
      </c>
      <c r="C11" s="113" t="s">
        <v>74</v>
      </c>
      <c r="D11" s="90" t="s">
        <v>21</v>
      </c>
      <c r="E11" s="90" t="s">
        <v>507</v>
      </c>
      <c r="F11" s="114" t="s">
        <v>106</v>
      </c>
      <c r="G11" s="94" t="s">
        <v>13</v>
      </c>
      <c r="H11" s="95">
        <v>1</v>
      </c>
      <c r="I11" s="92" t="s">
        <v>438</v>
      </c>
      <c r="J11" s="112">
        <v>65</v>
      </c>
      <c r="K11" s="93">
        <f>VLOOKUP(E11,照明設備稼働時間!$A$4:$F$23,5,FALSE)</f>
        <v>2299</v>
      </c>
      <c r="L11" s="93" t="str">
        <f t="shared" si="0"/>
        <v>FHF32W1間接トラフ</v>
      </c>
      <c r="M11" s="93">
        <f>VLOOKUP(L11,照明器具種一覧!$B$4:$F$130,5,FALSE)</f>
        <v>48</v>
      </c>
      <c r="N11" s="106">
        <v>0.5</v>
      </c>
      <c r="O11" s="147">
        <f t="shared" si="1"/>
        <v>3586.44</v>
      </c>
    </row>
    <row r="12" spans="1:15">
      <c r="A12" s="90" t="s">
        <v>545</v>
      </c>
      <c r="B12" s="110" t="s">
        <v>531</v>
      </c>
      <c r="C12" s="113" t="s">
        <v>73</v>
      </c>
      <c r="D12" s="90" t="s">
        <v>21</v>
      </c>
      <c r="E12" s="90" t="s">
        <v>507</v>
      </c>
      <c r="F12" s="114" t="s">
        <v>106</v>
      </c>
      <c r="G12" s="94" t="s">
        <v>187</v>
      </c>
      <c r="H12" s="95">
        <v>1</v>
      </c>
      <c r="I12" s="92" t="s">
        <v>430</v>
      </c>
      <c r="J12" s="112">
        <v>17</v>
      </c>
      <c r="K12" s="93">
        <f>VLOOKUP(E12,照明設備稼働時間!$A$4:$F$23,5,FALSE)</f>
        <v>2299</v>
      </c>
      <c r="L12" s="93" t="str">
        <f t="shared" si="0"/>
        <v>FDL27W1ダウンライト　φ150</v>
      </c>
      <c r="M12" s="93">
        <f>VLOOKUP(L12,照明器具種一覧!$B$4:$F$130,5,FALSE)</f>
        <v>32</v>
      </c>
      <c r="N12" s="106">
        <v>1</v>
      </c>
      <c r="O12" s="147">
        <f t="shared" si="1"/>
        <v>1250.6559999999999</v>
      </c>
    </row>
    <row r="13" spans="1:15">
      <c r="A13" s="90" t="s">
        <v>546</v>
      </c>
      <c r="B13" s="110" t="s">
        <v>531</v>
      </c>
      <c r="C13" s="113" t="s">
        <v>74</v>
      </c>
      <c r="D13" s="90" t="s">
        <v>21</v>
      </c>
      <c r="E13" s="90" t="s">
        <v>1070</v>
      </c>
      <c r="F13" s="114" t="s">
        <v>107</v>
      </c>
      <c r="G13" s="94" t="s">
        <v>13</v>
      </c>
      <c r="H13" s="95">
        <v>1</v>
      </c>
      <c r="I13" s="92" t="s">
        <v>163</v>
      </c>
      <c r="J13" s="112">
        <v>20</v>
      </c>
      <c r="K13" s="93">
        <f>VLOOKUP(E13,照明設備稼働時間!$A$4:$F$23,5,FALSE)</f>
        <v>2299</v>
      </c>
      <c r="L13" s="93" t="str">
        <f t="shared" si="0"/>
        <v>FHF32W1間接トラフ</v>
      </c>
      <c r="M13" s="93">
        <f>VLOOKUP(L13,照明器具種一覧!$B$4:$F$130,5,FALSE)</f>
        <v>48</v>
      </c>
      <c r="N13" s="106">
        <v>0.5</v>
      </c>
      <c r="O13" s="147">
        <f t="shared" si="1"/>
        <v>1103.52</v>
      </c>
    </row>
    <row r="14" spans="1:15">
      <c r="A14" s="90" t="s">
        <v>547</v>
      </c>
      <c r="B14" s="110" t="s">
        <v>531</v>
      </c>
      <c r="C14" s="113" t="s">
        <v>73</v>
      </c>
      <c r="D14" s="90" t="s">
        <v>21</v>
      </c>
      <c r="E14" s="90" t="s">
        <v>1070</v>
      </c>
      <c r="F14" s="114" t="s">
        <v>107</v>
      </c>
      <c r="G14" s="94" t="s">
        <v>187</v>
      </c>
      <c r="H14" s="95">
        <v>1</v>
      </c>
      <c r="I14" s="92" t="s">
        <v>430</v>
      </c>
      <c r="J14" s="112">
        <v>1</v>
      </c>
      <c r="K14" s="93">
        <f>VLOOKUP(E14,照明設備稼働時間!$A$4:$F$23,5,FALSE)</f>
        <v>2299</v>
      </c>
      <c r="L14" s="93" t="str">
        <f t="shared" si="0"/>
        <v>FDL27W1ダウンライト　φ150</v>
      </c>
      <c r="M14" s="93">
        <f>VLOOKUP(L14,照明器具種一覧!$B$4:$F$130,5,FALSE)</f>
        <v>32</v>
      </c>
      <c r="N14" s="106">
        <v>1</v>
      </c>
      <c r="O14" s="147">
        <f t="shared" si="1"/>
        <v>73.567999999999998</v>
      </c>
    </row>
    <row r="15" spans="1:15">
      <c r="A15" s="90" t="s">
        <v>548</v>
      </c>
      <c r="B15" s="110" t="s">
        <v>531</v>
      </c>
      <c r="C15" s="113" t="s">
        <v>76</v>
      </c>
      <c r="D15" s="90" t="s">
        <v>21</v>
      </c>
      <c r="E15" s="90" t="s">
        <v>525</v>
      </c>
      <c r="F15" s="114" t="s">
        <v>108</v>
      </c>
      <c r="G15" s="94" t="s">
        <v>13</v>
      </c>
      <c r="H15" s="95">
        <v>1</v>
      </c>
      <c r="I15" s="92" t="s">
        <v>164</v>
      </c>
      <c r="J15" s="112">
        <v>2</v>
      </c>
      <c r="K15" s="93">
        <f>VLOOKUP(E15,照明設備稼働時間!$A$4:$F$23,5,FALSE)</f>
        <v>484</v>
      </c>
      <c r="L15" s="93" t="str">
        <f t="shared" si="0"/>
        <v>FHF32W1反射笠</v>
      </c>
      <c r="M15" s="93">
        <f>VLOOKUP(L15,照明器具種一覧!$B$4:$F$130,5,FALSE)</f>
        <v>48</v>
      </c>
      <c r="N15" s="106">
        <v>1</v>
      </c>
      <c r="O15" s="147">
        <f t="shared" si="1"/>
        <v>46.463999999999999</v>
      </c>
    </row>
    <row r="16" spans="1:15">
      <c r="A16" s="90" t="s">
        <v>549</v>
      </c>
      <c r="B16" s="110" t="s">
        <v>531</v>
      </c>
      <c r="C16" s="113" t="s">
        <v>56</v>
      </c>
      <c r="D16" s="90" t="s">
        <v>21</v>
      </c>
      <c r="E16" s="90" t="s">
        <v>513</v>
      </c>
      <c r="F16" s="114" t="s">
        <v>109</v>
      </c>
      <c r="G16" s="94" t="s">
        <v>189</v>
      </c>
      <c r="H16" s="95">
        <v>1</v>
      </c>
      <c r="I16" s="92" t="s">
        <v>439</v>
      </c>
      <c r="J16" s="112">
        <v>2</v>
      </c>
      <c r="K16" s="93">
        <f>VLOOKUP(E16,照明設備稼働時間!$A$4:$F$23,5,FALSE)</f>
        <v>242</v>
      </c>
      <c r="L16" s="93" t="str">
        <f t="shared" si="0"/>
        <v>FL40W1反射笠　パイプ吊</v>
      </c>
      <c r="M16" s="93">
        <f>VLOOKUP(L16,照明器具種一覧!$B$4:$F$130,5,FALSE)</f>
        <v>44</v>
      </c>
      <c r="N16" s="106">
        <v>1</v>
      </c>
      <c r="O16" s="147">
        <f t="shared" si="1"/>
        <v>21.295999999999999</v>
      </c>
    </row>
    <row r="17" spans="1:15">
      <c r="A17" s="90" t="s">
        <v>550</v>
      </c>
      <c r="B17" s="110" t="s">
        <v>531</v>
      </c>
      <c r="C17" s="113" t="s">
        <v>77</v>
      </c>
      <c r="D17" s="90" t="s">
        <v>21</v>
      </c>
      <c r="E17" s="90" t="s">
        <v>525</v>
      </c>
      <c r="F17" s="114" t="s">
        <v>110</v>
      </c>
      <c r="G17" s="94" t="s">
        <v>13</v>
      </c>
      <c r="H17" s="95">
        <v>1</v>
      </c>
      <c r="I17" s="92" t="s">
        <v>165</v>
      </c>
      <c r="J17" s="112">
        <v>1</v>
      </c>
      <c r="K17" s="93">
        <f>VLOOKUP(E17,照明設備稼働時間!$A$4:$F$23,5,FALSE)</f>
        <v>484</v>
      </c>
      <c r="L17" s="93" t="str">
        <f t="shared" si="0"/>
        <v>FHF32W1埋込　下面開放　W150</v>
      </c>
      <c r="M17" s="93">
        <f>VLOOKUP(L17,照明器具種一覧!$B$4:$F$130,5,FALSE)</f>
        <v>48</v>
      </c>
      <c r="N17" s="106">
        <v>1</v>
      </c>
      <c r="O17" s="147">
        <f t="shared" si="1"/>
        <v>23.231999999999999</v>
      </c>
    </row>
    <row r="18" spans="1:15">
      <c r="A18" s="90" t="s">
        <v>551</v>
      </c>
      <c r="B18" s="110" t="s">
        <v>531</v>
      </c>
      <c r="C18" s="113" t="s">
        <v>58</v>
      </c>
      <c r="D18" s="90" t="s">
        <v>21</v>
      </c>
      <c r="E18" s="90" t="s">
        <v>513</v>
      </c>
      <c r="F18" s="114" t="s">
        <v>111</v>
      </c>
      <c r="G18" s="94" t="s">
        <v>13</v>
      </c>
      <c r="H18" s="95">
        <v>1</v>
      </c>
      <c r="I18" s="92" t="s">
        <v>64</v>
      </c>
      <c r="J18" s="112">
        <v>1</v>
      </c>
      <c r="K18" s="93">
        <f>VLOOKUP(E18,照明設備稼働時間!$A$4:$F$23,5,FALSE)</f>
        <v>242</v>
      </c>
      <c r="L18" s="93" t="str">
        <f t="shared" si="0"/>
        <v>FHF32W1片反射笠</v>
      </c>
      <c r="M18" s="93">
        <f>VLOOKUP(L18,照明器具種一覧!$B$4:$F$130,5,FALSE)</f>
        <v>48</v>
      </c>
      <c r="N18" s="106">
        <v>1</v>
      </c>
      <c r="O18" s="147">
        <f t="shared" si="1"/>
        <v>11.616</v>
      </c>
    </row>
    <row r="19" spans="1:15">
      <c r="A19" s="90" t="s">
        <v>552</v>
      </c>
      <c r="B19" s="110" t="s">
        <v>531</v>
      </c>
      <c r="C19" s="113" t="s">
        <v>76</v>
      </c>
      <c r="D19" s="90" t="s">
        <v>21</v>
      </c>
      <c r="E19" s="90" t="s">
        <v>517</v>
      </c>
      <c r="F19" s="114" t="s">
        <v>112</v>
      </c>
      <c r="G19" s="94" t="s">
        <v>13</v>
      </c>
      <c r="H19" s="95">
        <v>1</v>
      </c>
      <c r="I19" s="92" t="s">
        <v>164</v>
      </c>
      <c r="J19" s="112">
        <v>2</v>
      </c>
      <c r="K19" s="93">
        <f>VLOOKUP(E19,照明設備稼働時間!$A$4:$F$23,5,FALSE)</f>
        <v>0</v>
      </c>
      <c r="L19" s="93" t="str">
        <f t="shared" si="0"/>
        <v>FHF32W1反射笠</v>
      </c>
      <c r="M19" s="93">
        <f>VLOOKUP(L19,照明器具種一覧!$B$4:$F$130,5,FALSE)</f>
        <v>48</v>
      </c>
      <c r="N19" s="106">
        <v>1</v>
      </c>
      <c r="O19" s="147">
        <f t="shared" si="1"/>
        <v>0</v>
      </c>
    </row>
    <row r="20" spans="1:15">
      <c r="A20" s="90" t="s">
        <v>553</v>
      </c>
      <c r="B20" s="110" t="s">
        <v>531</v>
      </c>
      <c r="C20" s="113" t="s">
        <v>78</v>
      </c>
      <c r="D20" s="90" t="s">
        <v>21</v>
      </c>
      <c r="E20" s="90" t="s">
        <v>513</v>
      </c>
      <c r="F20" s="114" t="s">
        <v>49</v>
      </c>
      <c r="G20" s="94" t="s">
        <v>421</v>
      </c>
      <c r="H20" s="95">
        <v>1</v>
      </c>
      <c r="I20" s="92" t="s">
        <v>64</v>
      </c>
      <c r="J20" s="112">
        <v>1</v>
      </c>
      <c r="K20" s="93">
        <f>VLOOKUP(E20,照明設備稼働時間!$A$4:$F$23,5,FALSE)</f>
        <v>242</v>
      </c>
      <c r="L20" s="93" t="str">
        <f t="shared" si="0"/>
        <v>FL20W1片反射笠</v>
      </c>
      <c r="M20" s="93">
        <f>VLOOKUP(L20,照明器具種一覧!$B$4:$F$130,5,FALSE)</f>
        <v>22.5</v>
      </c>
      <c r="N20" s="106">
        <v>1</v>
      </c>
      <c r="O20" s="147">
        <f t="shared" si="1"/>
        <v>5.4450000000000003</v>
      </c>
    </row>
    <row r="21" spans="1:15">
      <c r="A21" s="90" t="s">
        <v>554</v>
      </c>
      <c r="B21" s="110" t="s">
        <v>531</v>
      </c>
      <c r="C21" s="113" t="s">
        <v>79</v>
      </c>
      <c r="D21" s="90" t="s">
        <v>21</v>
      </c>
      <c r="E21" s="90" t="s">
        <v>1071</v>
      </c>
      <c r="F21" s="114" t="s">
        <v>113</v>
      </c>
      <c r="G21" s="94" t="s">
        <v>13</v>
      </c>
      <c r="H21" s="95">
        <v>6</v>
      </c>
      <c r="I21" s="92" t="s">
        <v>166</v>
      </c>
      <c r="J21" s="112">
        <v>2</v>
      </c>
      <c r="K21" s="93">
        <f>VLOOKUP(E21,照明設備稼働時間!$A$4:$F$23,5,FALSE)</f>
        <v>2299</v>
      </c>
      <c r="L21" s="93" t="str">
        <f t="shared" si="0"/>
        <v>FHF32W6スクエア 埋込 ルーバー　□1250</v>
      </c>
      <c r="M21" s="93">
        <f>VLOOKUP(L21,照明器具種一覧!$B$4:$F$130,5,FALSE)</f>
        <v>228</v>
      </c>
      <c r="N21" s="106">
        <v>1</v>
      </c>
      <c r="O21" s="147">
        <f t="shared" si="1"/>
        <v>1048.3440000000001</v>
      </c>
    </row>
    <row r="22" spans="1:15">
      <c r="A22" s="90" t="s">
        <v>555</v>
      </c>
      <c r="B22" s="110" t="s">
        <v>531</v>
      </c>
      <c r="C22" s="113" t="s">
        <v>73</v>
      </c>
      <c r="D22" s="90" t="s">
        <v>21</v>
      </c>
      <c r="E22" s="90" t="s">
        <v>1071</v>
      </c>
      <c r="F22" s="114" t="s">
        <v>113</v>
      </c>
      <c r="G22" s="94" t="s">
        <v>187</v>
      </c>
      <c r="H22" s="95">
        <v>1</v>
      </c>
      <c r="I22" s="92" t="s">
        <v>430</v>
      </c>
      <c r="J22" s="112">
        <v>14</v>
      </c>
      <c r="K22" s="93">
        <f>VLOOKUP(E22,照明設備稼働時間!$A$4:$F$23,5,FALSE)</f>
        <v>2299</v>
      </c>
      <c r="L22" s="93" t="str">
        <f t="shared" si="0"/>
        <v>FDL27W1ダウンライト　φ150</v>
      </c>
      <c r="M22" s="93">
        <f>VLOOKUP(L22,照明器具種一覧!$B$4:$F$130,5,FALSE)</f>
        <v>32</v>
      </c>
      <c r="N22" s="106">
        <v>1</v>
      </c>
      <c r="O22" s="147">
        <f t="shared" si="1"/>
        <v>1029.952</v>
      </c>
    </row>
    <row r="23" spans="1:15">
      <c r="A23" s="90" t="s">
        <v>556</v>
      </c>
      <c r="B23" s="110" t="s">
        <v>531</v>
      </c>
      <c r="C23" s="113" t="s">
        <v>82</v>
      </c>
      <c r="D23" s="90" t="s">
        <v>21</v>
      </c>
      <c r="E23" s="90" t="s">
        <v>1071</v>
      </c>
      <c r="F23" s="114" t="s">
        <v>114</v>
      </c>
      <c r="G23" s="94" t="s">
        <v>13</v>
      </c>
      <c r="H23" s="95">
        <v>2</v>
      </c>
      <c r="I23" s="92" t="s">
        <v>160</v>
      </c>
      <c r="J23" s="112">
        <v>4</v>
      </c>
      <c r="K23" s="93">
        <f>VLOOKUP(E23,照明設備稼働時間!$A$4:$F$23,5,FALSE)</f>
        <v>2299</v>
      </c>
      <c r="L23" s="93" t="str">
        <f t="shared" si="0"/>
        <v>FHF32W2埋込　下面開放　W220</v>
      </c>
      <c r="M23" s="93">
        <f>VLOOKUP(L23,照明器具種一覧!$B$4:$F$130,5,FALSE)</f>
        <v>67</v>
      </c>
      <c r="N23" s="106">
        <v>1</v>
      </c>
      <c r="O23" s="147">
        <f t="shared" si="1"/>
        <v>616.13199999999995</v>
      </c>
    </row>
    <row r="24" spans="1:15">
      <c r="A24" s="90" t="s">
        <v>557</v>
      </c>
      <c r="B24" s="110" t="s">
        <v>531</v>
      </c>
      <c r="C24" s="113" t="s">
        <v>82</v>
      </c>
      <c r="D24" s="90" t="s">
        <v>21</v>
      </c>
      <c r="E24" s="90" t="s">
        <v>1071</v>
      </c>
      <c r="F24" s="114" t="s">
        <v>115</v>
      </c>
      <c r="G24" s="94" t="s">
        <v>13</v>
      </c>
      <c r="H24" s="95">
        <v>2</v>
      </c>
      <c r="I24" s="92" t="s">
        <v>160</v>
      </c>
      <c r="J24" s="112">
        <v>2</v>
      </c>
      <c r="K24" s="93">
        <f>VLOOKUP(E24,照明設備稼働時間!$A$4:$F$23,5,FALSE)</f>
        <v>2299</v>
      </c>
      <c r="L24" s="93" t="str">
        <f t="shared" si="0"/>
        <v>FHF32W2埋込　下面開放　W220</v>
      </c>
      <c r="M24" s="93">
        <f>VLOOKUP(L24,照明器具種一覧!$B$4:$F$130,5,FALSE)</f>
        <v>67</v>
      </c>
      <c r="N24" s="106">
        <v>1</v>
      </c>
      <c r="O24" s="147">
        <f t="shared" si="1"/>
        <v>308.06599999999997</v>
      </c>
    </row>
    <row r="25" spans="1:15">
      <c r="A25" s="90" t="s">
        <v>558</v>
      </c>
      <c r="B25" s="110" t="s">
        <v>531</v>
      </c>
      <c r="C25" s="113" t="s">
        <v>82</v>
      </c>
      <c r="D25" s="90" t="s">
        <v>21</v>
      </c>
      <c r="E25" s="90" t="s">
        <v>1071</v>
      </c>
      <c r="F25" s="114" t="s">
        <v>116</v>
      </c>
      <c r="G25" s="94" t="s">
        <v>13</v>
      </c>
      <c r="H25" s="95">
        <v>2</v>
      </c>
      <c r="I25" s="92" t="s">
        <v>160</v>
      </c>
      <c r="J25" s="112">
        <v>4</v>
      </c>
      <c r="K25" s="93">
        <f>VLOOKUP(E25,照明設備稼働時間!$A$4:$F$23,5,FALSE)</f>
        <v>2299</v>
      </c>
      <c r="L25" s="93" t="str">
        <f t="shared" si="0"/>
        <v>FHF32W2埋込　下面開放　W220</v>
      </c>
      <c r="M25" s="93">
        <f>VLOOKUP(L25,照明器具種一覧!$B$4:$F$130,5,FALSE)</f>
        <v>67</v>
      </c>
      <c r="N25" s="106">
        <v>1</v>
      </c>
      <c r="O25" s="147">
        <f t="shared" si="1"/>
        <v>616.13199999999995</v>
      </c>
    </row>
    <row r="26" spans="1:15">
      <c r="A26" s="90" t="s">
        <v>559</v>
      </c>
      <c r="B26" s="110" t="s">
        <v>531</v>
      </c>
      <c r="C26" s="113" t="s">
        <v>79</v>
      </c>
      <c r="D26" s="90" t="s">
        <v>21</v>
      </c>
      <c r="E26" s="90" t="s">
        <v>1071</v>
      </c>
      <c r="F26" s="114" t="s">
        <v>117</v>
      </c>
      <c r="G26" s="94" t="s">
        <v>13</v>
      </c>
      <c r="H26" s="95">
        <v>6</v>
      </c>
      <c r="I26" s="92" t="s">
        <v>166</v>
      </c>
      <c r="J26" s="112">
        <v>1</v>
      </c>
      <c r="K26" s="93">
        <f>VLOOKUP(E26,照明設備稼働時間!$A$4:$F$23,5,FALSE)</f>
        <v>2299</v>
      </c>
      <c r="L26" s="93" t="str">
        <f t="shared" si="0"/>
        <v>FHF32W6スクエア 埋込 ルーバー　□1250</v>
      </c>
      <c r="M26" s="93">
        <f>VLOOKUP(L26,照明器具種一覧!$B$4:$F$130,5,FALSE)</f>
        <v>228</v>
      </c>
      <c r="N26" s="106">
        <v>1</v>
      </c>
      <c r="O26" s="147">
        <f t="shared" si="1"/>
        <v>524.17200000000003</v>
      </c>
    </row>
    <row r="27" spans="1:15">
      <c r="A27" s="90" t="s">
        <v>560</v>
      </c>
      <c r="B27" s="110" t="s">
        <v>531</v>
      </c>
      <c r="C27" s="113" t="s">
        <v>73</v>
      </c>
      <c r="D27" s="90" t="s">
        <v>21</v>
      </c>
      <c r="E27" s="90" t="s">
        <v>1071</v>
      </c>
      <c r="F27" s="114" t="s">
        <v>117</v>
      </c>
      <c r="G27" s="94" t="s">
        <v>187</v>
      </c>
      <c r="H27" s="95">
        <v>1</v>
      </c>
      <c r="I27" s="92" t="s">
        <v>430</v>
      </c>
      <c r="J27" s="112">
        <v>5</v>
      </c>
      <c r="K27" s="93">
        <f>VLOOKUP(E27,照明設備稼働時間!$A$4:$F$23,5,FALSE)</f>
        <v>2299</v>
      </c>
      <c r="L27" s="93" t="str">
        <f t="shared" si="0"/>
        <v>FDL27W1ダウンライト　φ150</v>
      </c>
      <c r="M27" s="93">
        <f>VLOOKUP(L27,照明器具種一覧!$B$4:$F$130,5,FALSE)</f>
        <v>32</v>
      </c>
      <c r="N27" s="106">
        <v>1</v>
      </c>
      <c r="O27" s="147">
        <f t="shared" si="1"/>
        <v>367.84</v>
      </c>
    </row>
    <row r="28" spans="1:15">
      <c r="A28" s="90" t="s">
        <v>561</v>
      </c>
      <c r="B28" s="110" t="s">
        <v>531</v>
      </c>
      <c r="C28" s="113" t="s">
        <v>83</v>
      </c>
      <c r="D28" s="90" t="s">
        <v>21</v>
      </c>
      <c r="E28" s="90" t="s">
        <v>509</v>
      </c>
      <c r="F28" s="114" t="s">
        <v>118</v>
      </c>
      <c r="G28" s="94" t="s">
        <v>421</v>
      </c>
      <c r="H28" s="95">
        <v>1</v>
      </c>
      <c r="I28" s="92" t="s">
        <v>433</v>
      </c>
      <c r="J28" s="112">
        <v>1</v>
      </c>
      <c r="K28" s="93">
        <f>VLOOKUP(E28,照明設備稼働時間!$A$4:$F$23,5,FALSE)</f>
        <v>968</v>
      </c>
      <c r="L28" s="93" t="str">
        <f t="shared" si="0"/>
        <v>FL20W1棚下灯</v>
      </c>
      <c r="M28" s="93">
        <f>VLOOKUP(L28,照明器具種一覧!$B$4:$F$130,5,FALSE)</f>
        <v>22.5</v>
      </c>
      <c r="N28" s="106">
        <v>1</v>
      </c>
      <c r="O28" s="147">
        <f t="shared" si="1"/>
        <v>21.78</v>
      </c>
    </row>
    <row r="29" spans="1:15">
      <c r="A29" s="90" t="s">
        <v>562</v>
      </c>
      <c r="B29" s="110" t="s">
        <v>531</v>
      </c>
      <c r="C29" s="113" t="s">
        <v>73</v>
      </c>
      <c r="D29" s="90" t="s">
        <v>21</v>
      </c>
      <c r="E29" s="90" t="s">
        <v>509</v>
      </c>
      <c r="F29" s="114" t="s">
        <v>118</v>
      </c>
      <c r="G29" s="94" t="s">
        <v>187</v>
      </c>
      <c r="H29" s="95">
        <v>1</v>
      </c>
      <c r="I29" s="92" t="s">
        <v>430</v>
      </c>
      <c r="J29" s="112">
        <v>4</v>
      </c>
      <c r="K29" s="93">
        <f>VLOOKUP(E29,照明設備稼働時間!$A$4:$F$23,5,FALSE)</f>
        <v>968</v>
      </c>
      <c r="L29" s="93" t="str">
        <f t="shared" si="0"/>
        <v>FDL27W1ダウンライト　φ150</v>
      </c>
      <c r="M29" s="93">
        <f>VLOOKUP(L29,照明器具種一覧!$B$4:$F$130,5,FALSE)</f>
        <v>32</v>
      </c>
      <c r="N29" s="106">
        <v>1</v>
      </c>
      <c r="O29" s="147">
        <f t="shared" si="1"/>
        <v>123.904</v>
      </c>
    </row>
    <row r="30" spans="1:15">
      <c r="A30" s="90" t="s">
        <v>563</v>
      </c>
      <c r="B30" s="110" t="s">
        <v>531</v>
      </c>
      <c r="C30" s="113" t="s">
        <v>82</v>
      </c>
      <c r="D30" s="90" t="s">
        <v>21</v>
      </c>
      <c r="E30" s="90" t="s">
        <v>1071</v>
      </c>
      <c r="F30" s="114" t="s">
        <v>119</v>
      </c>
      <c r="G30" s="94" t="s">
        <v>13</v>
      </c>
      <c r="H30" s="95">
        <v>2</v>
      </c>
      <c r="I30" s="92" t="s">
        <v>160</v>
      </c>
      <c r="J30" s="112">
        <v>1</v>
      </c>
      <c r="K30" s="93">
        <f>VLOOKUP(E30,照明設備稼働時間!$A$4:$F$23,5,FALSE)</f>
        <v>2299</v>
      </c>
      <c r="L30" s="93" t="str">
        <f t="shared" si="0"/>
        <v>FHF32W2埋込　下面開放　W220</v>
      </c>
      <c r="M30" s="93">
        <f>VLOOKUP(L30,照明器具種一覧!$B$4:$F$130,5,FALSE)</f>
        <v>67</v>
      </c>
      <c r="N30" s="106">
        <v>1</v>
      </c>
      <c r="O30" s="147">
        <f t="shared" si="1"/>
        <v>154.03299999999999</v>
      </c>
    </row>
    <row r="31" spans="1:15">
      <c r="A31" s="90" t="s">
        <v>564</v>
      </c>
      <c r="B31" s="110" t="s">
        <v>531</v>
      </c>
      <c r="C31" s="113"/>
      <c r="D31" s="90" t="s">
        <v>21</v>
      </c>
      <c r="E31" s="90" t="s">
        <v>1071</v>
      </c>
      <c r="F31" s="114" t="s">
        <v>119</v>
      </c>
      <c r="G31" s="94" t="s">
        <v>191</v>
      </c>
      <c r="H31" s="95">
        <v>1</v>
      </c>
      <c r="I31" s="92" t="s">
        <v>440</v>
      </c>
      <c r="J31" s="112">
        <v>1</v>
      </c>
      <c r="K31" s="93">
        <f>VLOOKUP(E31,照明設備稼働時間!$A$4:$F$23,5,FALSE)</f>
        <v>2299</v>
      </c>
      <c r="L31" s="93" t="str">
        <f t="shared" si="0"/>
        <v xml:space="preserve">FL10W1埋込　表示灯「使用中」 </v>
      </c>
      <c r="M31" s="93">
        <f>VLOOKUP(L31,照明器具種一覧!$B$4:$F$130,5,FALSE)</f>
        <v>13</v>
      </c>
      <c r="N31" s="106">
        <v>1</v>
      </c>
      <c r="O31" s="147">
        <f t="shared" si="1"/>
        <v>29.887</v>
      </c>
    </row>
    <row r="32" spans="1:15">
      <c r="A32" s="90" t="s">
        <v>565</v>
      </c>
      <c r="B32" s="110" t="s">
        <v>531</v>
      </c>
      <c r="C32" s="113" t="s">
        <v>71</v>
      </c>
      <c r="D32" s="90" t="s">
        <v>21</v>
      </c>
      <c r="E32" s="90" t="s">
        <v>1071</v>
      </c>
      <c r="F32" s="114" t="s">
        <v>120</v>
      </c>
      <c r="G32" s="94" t="s">
        <v>13</v>
      </c>
      <c r="H32" s="95">
        <v>2</v>
      </c>
      <c r="I32" s="92" t="s">
        <v>160</v>
      </c>
      <c r="J32" s="112">
        <v>4</v>
      </c>
      <c r="K32" s="93">
        <f>VLOOKUP(E32,照明設備稼働時間!$A$4:$F$23,5,FALSE)</f>
        <v>2299</v>
      </c>
      <c r="L32" s="93" t="str">
        <f t="shared" si="0"/>
        <v>FHF32W2埋込　下面開放　W220</v>
      </c>
      <c r="M32" s="93">
        <f>VLOOKUP(L32,照明器具種一覧!$B$4:$F$130,5,FALSE)</f>
        <v>67</v>
      </c>
      <c r="N32" s="106">
        <v>1</v>
      </c>
      <c r="O32" s="147">
        <f t="shared" si="1"/>
        <v>616.13199999999995</v>
      </c>
    </row>
    <row r="33" spans="1:15">
      <c r="A33" s="90" t="s">
        <v>566</v>
      </c>
      <c r="B33" s="110" t="s">
        <v>531</v>
      </c>
      <c r="C33" s="113" t="s">
        <v>73</v>
      </c>
      <c r="D33" s="90" t="s">
        <v>21</v>
      </c>
      <c r="E33" s="90" t="s">
        <v>1071</v>
      </c>
      <c r="F33" s="114" t="s">
        <v>120</v>
      </c>
      <c r="G33" s="94" t="s">
        <v>187</v>
      </c>
      <c r="H33" s="95">
        <v>1</v>
      </c>
      <c r="I33" s="92" t="s">
        <v>430</v>
      </c>
      <c r="J33" s="112">
        <v>1</v>
      </c>
      <c r="K33" s="93">
        <f>VLOOKUP(E33,照明設備稼働時間!$A$4:$F$23,5,FALSE)</f>
        <v>2299</v>
      </c>
      <c r="L33" s="93" t="str">
        <f t="shared" si="0"/>
        <v>FDL27W1ダウンライト　φ150</v>
      </c>
      <c r="M33" s="93">
        <f>VLOOKUP(L33,照明器具種一覧!$B$4:$F$130,5,FALSE)</f>
        <v>32</v>
      </c>
      <c r="N33" s="106">
        <v>1</v>
      </c>
      <c r="O33" s="147">
        <f t="shared" si="1"/>
        <v>73.567999999999998</v>
      </c>
    </row>
    <row r="34" spans="1:15">
      <c r="A34" s="90" t="s">
        <v>567</v>
      </c>
      <c r="B34" s="110" t="s">
        <v>531</v>
      </c>
      <c r="C34" s="113" t="s">
        <v>84</v>
      </c>
      <c r="D34" s="90" t="s">
        <v>21</v>
      </c>
      <c r="E34" s="90" t="s">
        <v>1071</v>
      </c>
      <c r="F34" s="114" t="s">
        <v>121</v>
      </c>
      <c r="G34" s="94" t="s">
        <v>13</v>
      </c>
      <c r="H34" s="95">
        <v>2</v>
      </c>
      <c r="I34" s="92" t="s">
        <v>160</v>
      </c>
      <c r="J34" s="112">
        <v>1</v>
      </c>
      <c r="K34" s="93">
        <f>VLOOKUP(E34,照明設備稼働時間!$A$4:$F$23,5,FALSE)</f>
        <v>2299</v>
      </c>
      <c r="L34" s="93" t="str">
        <f t="shared" si="0"/>
        <v>FHF32W2埋込　下面開放　W220</v>
      </c>
      <c r="M34" s="93">
        <f>VLOOKUP(L34,照明器具種一覧!$B$4:$F$130,5,FALSE)</f>
        <v>67</v>
      </c>
      <c r="N34" s="106">
        <v>1</v>
      </c>
      <c r="O34" s="147">
        <f t="shared" si="1"/>
        <v>154.03299999999999</v>
      </c>
    </row>
    <row r="35" spans="1:15">
      <c r="A35" s="90" t="s">
        <v>568</v>
      </c>
      <c r="B35" s="110" t="s">
        <v>531</v>
      </c>
      <c r="C35" s="113" t="s">
        <v>85</v>
      </c>
      <c r="D35" s="90" t="s">
        <v>21</v>
      </c>
      <c r="E35" s="90" t="s">
        <v>1071</v>
      </c>
      <c r="F35" s="114" t="s">
        <v>121</v>
      </c>
      <c r="G35" s="94" t="s">
        <v>187</v>
      </c>
      <c r="H35" s="95">
        <v>1</v>
      </c>
      <c r="I35" s="92" t="s">
        <v>430</v>
      </c>
      <c r="J35" s="112">
        <v>1</v>
      </c>
      <c r="K35" s="93">
        <f>VLOOKUP(E35,照明設備稼働時間!$A$4:$F$23,5,FALSE)</f>
        <v>2299</v>
      </c>
      <c r="L35" s="93" t="str">
        <f t="shared" si="0"/>
        <v>FDL27W1ダウンライト　φ150</v>
      </c>
      <c r="M35" s="93">
        <f>VLOOKUP(L35,照明器具種一覧!$B$4:$F$130,5,FALSE)</f>
        <v>32</v>
      </c>
      <c r="N35" s="106">
        <v>1</v>
      </c>
      <c r="O35" s="147">
        <f t="shared" si="1"/>
        <v>73.567999999999998</v>
      </c>
    </row>
    <row r="36" spans="1:15">
      <c r="A36" s="90" t="s">
        <v>569</v>
      </c>
      <c r="B36" s="110" t="s">
        <v>531</v>
      </c>
      <c r="C36" s="113"/>
      <c r="D36" s="90" t="s">
        <v>21</v>
      </c>
      <c r="E36" s="90" t="s">
        <v>1071</v>
      </c>
      <c r="F36" s="114" t="s">
        <v>121</v>
      </c>
      <c r="G36" s="94" t="s">
        <v>31</v>
      </c>
      <c r="H36" s="95">
        <v>1</v>
      </c>
      <c r="I36" s="92" t="s">
        <v>170</v>
      </c>
      <c r="J36" s="112">
        <v>1</v>
      </c>
      <c r="K36" s="93">
        <f>VLOOKUP(E36,照明設備稼働時間!$A$4:$F$23,5,FALSE)</f>
        <v>2299</v>
      </c>
      <c r="L36" s="93" t="str">
        <f t="shared" si="0"/>
        <v>FL20W1ブラケット　天付</v>
      </c>
      <c r="M36" s="93">
        <f>VLOOKUP(L36,照明器具種一覧!$B$4:$F$130,5,FALSE)</f>
        <v>20</v>
      </c>
      <c r="N36" s="106">
        <v>1</v>
      </c>
      <c r="O36" s="147">
        <f t="shared" si="1"/>
        <v>45.98</v>
      </c>
    </row>
    <row r="37" spans="1:15">
      <c r="A37" s="90" t="s">
        <v>570</v>
      </c>
      <c r="B37" s="110" t="s">
        <v>531</v>
      </c>
      <c r="C37" s="113" t="s">
        <v>82</v>
      </c>
      <c r="D37" s="90" t="s">
        <v>21</v>
      </c>
      <c r="E37" s="90" t="s">
        <v>1071</v>
      </c>
      <c r="F37" s="114" t="s">
        <v>122</v>
      </c>
      <c r="G37" s="94" t="s">
        <v>13</v>
      </c>
      <c r="H37" s="95">
        <v>2</v>
      </c>
      <c r="I37" s="92" t="s">
        <v>160</v>
      </c>
      <c r="J37" s="112">
        <v>2</v>
      </c>
      <c r="K37" s="93">
        <f>VLOOKUP(E37,照明設備稼働時間!$A$4:$F$23,5,FALSE)</f>
        <v>2299</v>
      </c>
      <c r="L37" s="93" t="str">
        <f t="shared" si="0"/>
        <v>FHF32W2埋込　下面開放　W220</v>
      </c>
      <c r="M37" s="93">
        <f>VLOOKUP(L37,照明器具種一覧!$B$4:$F$130,5,FALSE)</f>
        <v>67</v>
      </c>
      <c r="N37" s="106">
        <v>1</v>
      </c>
      <c r="O37" s="147">
        <f t="shared" si="1"/>
        <v>308.06599999999997</v>
      </c>
    </row>
    <row r="38" spans="1:15">
      <c r="A38" s="90" t="s">
        <v>571</v>
      </c>
      <c r="B38" s="110" t="s">
        <v>531</v>
      </c>
      <c r="C38" s="113" t="s">
        <v>86</v>
      </c>
      <c r="D38" s="90" t="s">
        <v>21</v>
      </c>
      <c r="E38" s="90" t="s">
        <v>1071</v>
      </c>
      <c r="F38" s="114" t="s">
        <v>122</v>
      </c>
      <c r="G38" s="94" t="s">
        <v>31</v>
      </c>
      <c r="H38" s="95">
        <v>1</v>
      </c>
      <c r="I38" s="92" t="s">
        <v>262</v>
      </c>
      <c r="J38" s="112">
        <v>1</v>
      </c>
      <c r="K38" s="93">
        <f>VLOOKUP(E38,照明設備稼働時間!$A$4:$F$23,5,FALSE)</f>
        <v>2299</v>
      </c>
      <c r="L38" s="93" t="str">
        <f t="shared" si="0"/>
        <v>FL20W1ミラー灯</v>
      </c>
      <c r="M38" s="93">
        <f>VLOOKUP(L38,照明器具種一覧!$B$4:$F$130,5,FALSE)</f>
        <v>22.5</v>
      </c>
      <c r="N38" s="106">
        <v>1</v>
      </c>
      <c r="O38" s="147">
        <f t="shared" si="1"/>
        <v>51.727499999999999</v>
      </c>
    </row>
    <row r="39" spans="1:15">
      <c r="A39" s="90" t="s">
        <v>572</v>
      </c>
      <c r="B39" s="110" t="s">
        <v>531</v>
      </c>
      <c r="C39" s="113" t="s">
        <v>76</v>
      </c>
      <c r="D39" s="90" t="s">
        <v>21</v>
      </c>
      <c r="E39" s="90" t="s">
        <v>525</v>
      </c>
      <c r="F39" s="114" t="s">
        <v>123</v>
      </c>
      <c r="G39" s="94" t="s">
        <v>13</v>
      </c>
      <c r="H39" s="95">
        <v>1</v>
      </c>
      <c r="I39" s="92" t="s">
        <v>164</v>
      </c>
      <c r="J39" s="112">
        <v>16</v>
      </c>
      <c r="K39" s="93">
        <f>VLOOKUP(E39,照明設備稼働時間!$A$4:$F$23,5,FALSE)</f>
        <v>484</v>
      </c>
      <c r="L39" s="93" t="str">
        <f t="shared" si="0"/>
        <v>FHF32W1反射笠</v>
      </c>
      <c r="M39" s="93">
        <f>VLOOKUP(L39,照明器具種一覧!$B$4:$F$130,5,FALSE)</f>
        <v>48</v>
      </c>
      <c r="N39" s="106">
        <v>1</v>
      </c>
      <c r="O39" s="147">
        <f t="shared" si="1"/>
        <v>371.71199999999999</v>
      </c>
    </row>
    <row r="40" spans="1:15">
      <c r="A40" s="90" t="s">
        <v>573</v>
      </c>
      <c r="B40" s="110" t="s">
        <v>531</v>
      </c>
      <c r="C40" s="113" t="s">
        <v>58</v>
      </c>
      <c r="D40" s="90" t="s">
        <v>21</v>
      </c>
      <c r="E40" s="90" t="s">
        <v>525</v>
      </c>
      <c r="F40" s="114" t="s">
        <v>124</v>
      </c>
      <c r="G40" s="94" t="s">
        <v>13</v>
      </c>
      <c r="H40" s="95">
        <v>1</v>
      </c>
      <c r="I40" s="92" t="s">
        <v>64</v>
      </c>
      <c r="J40" s="112">
        <v>9</v>
      </c>
      <c r="K40" s="93">
        <f>VLOOKUP(E40,照明設備稼働時間!$A$4:$F$23,5,FALSE)</f>
        <v>484</v>
      </c>
      <c r="L40" s="93" t="str">
        <f t="shared" si="0"/>
        <v>FHF32W1片反射笠</v>
      </c>
      <c r="M40" s="93">
        <f>VLOOKUP(L40,照明器具種一覧!$B$4:$F$130,5,FALSE)</f>
        <v>48</v>
      </c>
      <c r="N40" s="106">
        <v>1</v>
      </c>
      <c r="O40" s="147">
        <f t="shared" si="1"/>
        <v>209.08799999999999</v>
      </c>
    </row>
    <row r="41" spans="1:15">
      <c r="A41" s="90" t="s">
        <v>574</v>
      </c>
      <c r="B41" s="110" t="s">
        <v>531</v>
      </c>
      <c r="C41" s="113" t="s">
        <v>87</v>
      </c>
      <c r="D41" s="90" t="s">
        <v>21</v>
      </c>
      <c r="E41" s="90" t="s">
        <v>1072</v>
      </c>
      <c r="F41" s="114" t="s">
        <v>125</v>
      </c>
      <c r="G41" s="94" t="s">
        <v>13</v>
      </c>
      <c r="H41" s="95">
        <v>1</v>
      </c>
      <c r="I41" s="92" t="s">
        <v>171</v>
      </c>
      <c r="J41" s="112">
        <v>9</v>
      </c>
      <c r="K41" s="93">
        <f>VLOOKUP(E41,照明設備稼働時間!$A$4:$F$23,5,FALSE)</f>
        <v>2299</v>
      </c>
      <c r="L41" s="93" t="str">
        <f t="shared" si="0"/>
        <v>FHF32W1反射笠　ＳＵＳ</v>
      </c>
      <c r="M41" s="93">
        <f>VLOOKUP(L41,照明器具種一覧!$B$4:$F$130,5,FALSE)</f>
        <v>48</v>
      </c>
      <c r="N41" s="106">
        <v>1</v>
      </c>
      <c r="O41" s="147">
        <f t="shared" si="1"/>
        <v>993.16800000000001</v>
      </c>
    </row>
    <row r="42" spans="1:15">
      <c r="A42" s="90" t="s">
        <v>575</v>
      </c>
      <c r="B42" s="110" t="s">
        <v>531</v>
      </c>
      <c r="C42" s="113" t="s">
        <v>88</v>
      </c>
      <c r="D42" s="90" t="s">
        <v>21</v>
      </c>
      <c r="E42" s="90" t="s">
        <v>525</v>
      </c>
      <c r="F42" s="114" t="s">
        <v>126</v>
      </c>
      <c r="G42" s="94" t="s">
        <v>13</v>
      </c>
      <c r="H42" s="95">
        <v>2</v>
      </c>
      <c r="I42" s="92" t="s">
        <v>164</v>
      </c>
      <c r="J42" s="112">
        <v>6</v>
      </c>
      <c r="K42" s="93">
        <f>VLOOKUP(E42,照明設備稼働時間!$A$4:$F$23,5,FALSE)</f>
        <v>484</v>
      </c>
      <c r="L42" s="93" t="str">
        <f t="shared" si="0"/>
        <v>FHF32W2反射笠</v>
      </c>
      <c r="M42" s="93">
        <f>VLOOKUP(L42,照明器具種一覧!$B$4:$F$130,5,FALSE)</f>
        <v>91</v>
      </c>
      <c r="N42" s="106">
        <v>1</v>
      </c>
      <c r="O42" s="147">
        <f t="shared" si="1"/>
        <v>264.26400000000001</v>
      </c>
    </row>
    <row r="43" spans="1:15">
      <c r="A43" s="90" t="s">
        <v>576</v>
      </c>
      <c r="B43" s="110" t="s">
        <v>531</v>
      </c>
      <c r="C43" s="113" t="s">
        <v>56</v>
      </c>
      <c r="D43" s="90" t="s">
        <v>21</v>
      </c>
      <c r="E43" s="90" t="s">
        <v>513</v>
      </c>
      <c r="F43" s="114" t="s">
        <v>127</v>
      </c>
      <c r="G43" s="94" t="s">
        <v>13</v>
      </c>
      <c r="H43" s="95">
        <v>1</v>
      </c>
      <c r="I43" s="92" t="s">
        <v>432</v>
      </c>
      <c r="J43" s="112">
        <v>2</v>
      </c>
      <c r="K43" s="93">
        <f>VLOOKUP(E43,照明設備稼働時間!$A$4:$F$23,5,FALSE)</f>
        <v>242</v>
      </c>
      <c r="L43" s="93" t="str">
        <f t="shared" si="0"/>
        <v>FHF32W1逆富士</v>
      </c>
      <c r="M43" s="93">
        <f>VLOOKUP(L43,照明器具種一覧!$B$4:$F$130,5,FALSE)</f>
        <v>48</v>
      </c>
      <c r="N43" s="106">
        <v>1</v>
      </c>
      <c r="O43" s="147">
        <f t="shared" si="1"/>
        <v>23.231999999999999</v>
      </c>
    </row>
    <row r="44" spans="1:15">
      <c r="A44" s="90" t="s">
        <v>577</v>
      </c>
      <c r="B44" s="110" t="s">
        <v>531</v>
      </c>
      <c r="C44" s="113" t="s">
        <v>76</v>
      </c>
      <c r="D44" s="90" t="s">
        <v>21</v>
      </c>
      <c r="E44" s="90" t="s">
        <v>525</v>
      </c>
      <c r="F44" s="114" t="s">
        <v>128</v>
      </c>
      <c r="G44" s="94" t="s">
        <v>13</v>
      </c>
      <c r="H44" s="95">
        <v>1</v>
      </c>
      <c r="I44" s="92" t="s">
        <v>164</v>
      </c>
      <c r="J44" s="112">
        <v>2</v>
      </c>
      <c r="K44" s="93">
        <f>VLOOKUP(E44,照明設備稼働時間!$A$4:$F$23,5,FALSE)</f>
        <v>484</v>
      </c>
      <c r="L44" s="93" t="str">
        <f t="shared" si="0"/>
        <v>FHF32W1反射笠</v>
      </c>
      <c r="M44" s="93">
        <f>VLOOKUP(L44,照明器具種一覧!$B$4:$F$130,5,FALSE)</f>
        <v>48</v>
      </c>
      <c r="N44" s="106">
        <v>1</v>
      </c>
      <c r="O44" s="147">
        <f t="shared" si="1"/>
        <v>46.463999999999999</v>
      </c>
    </row>
    <row r="45" spans="1:15">
      <c r="A45" s="90" t="s">
        <v>578</v>
      </c>
      <c r="B45" s="110" t="s">
        <v>531</v>
      </c>
      <c r="C45" s="113" t="s">
        <v>90</v>
      </c>
      <c r="D45" s="90" t="s">
        <v>21</v>
      </c>
      <c r="E45" s="90" t="s">
        <v>505</v>
      </c>
      <c r="F45" s="114" t="s">
        <v>129</v>
      </c>
      <c r="G45" s="94" t="s">
        <v>13</v>
      </c>
      <c r="H45" s="95">
        <v>2</v>
      </c>
      <c r="I45" s="92" t="s">
        <v>172</v>
      </c>
      <c r="J45" s="112">
        <v>2</v>
      </c>
      <c r="K45" s="93">
        <f>VLOOKUP(E45,照明設備稼働時間!$A$4:$F$23,5,FALSE)</f>
        <v>2299</v>
      </c>
      <c r="L45" s="93" t="str">
        <f t="shared" si="0"/>
        <v>FHF32W2埋込　下面開放　W300</v>
      </c>
      <c r="M45" s="93">
        <f>VLOOKUP(L45,照明器具種一覧!$B$4:$F$130,5,FALSE)</f>
        <v>67</v>
      </c>
      <c r="N45" s="106">
        <v>1</v>
      </c>
      <c r="O45" s="147">
        <f t="shared" si="1"/>
        <v>308.06599999999997</v>
      </c>
    </row>
    <row r="46" spans="1:15">
      <c r="A46" s="90" t="s">
        <v>579</v>
      </c>
      <c r="B46" s="110" t="s">
        <v>531</v>
      </c>
      <c r="C46" s="113" t="s">
        <v>90</v>
      </c>
      <c r="D46" s="90" t="s">
        <v>21</v>
      </c>
      <c r="E46" s="90" t="s">
        <v>505</v>
      </c>
      <c r="F46" s="114" t="s">
        <v>130</v>
      </c>
      <c r="G46" s="94" t="s">
        <v>13</v>
      </c>
      <c r="H46" s="95">
        <v>2</v>
      </c>
      <c r="I46" s="92" t="s">
        <v>172</v>
      </c>
      <c r="J46" s="112">
        <v>2</v>
      </c>
      <c r="K46" s="93">
        <f>VLOOKUP(E46,照明設備稼働時間!$A$4:$F$23,5,FALSE)</f>
        <v>2299</v>
      </c>
      <c r="L46" s="93" t="str">
        <f t="shared" si="0"/>
        <v>FHF32W2埋込　下面開放　W300</v>
      </c>
      <c r="M46" s="93">
        <f>VLOOKUP(L46,照明器具種一覧!$B$4:$F$130,5,FALSE)</f>
        <v>67</v>
      </c>
      <c r="N46" s="106">
        <v>1</v>
      </c>
      <c r="O46" s="147">
        <f t="shared" si="1"/>
        <v>308.06599999999997</v>
      </c>
    </row>
    <row r="47" spans="1:15">
      <c r="A47" s="90" t="s">
        <v>580</v>
      </c>
      <c r="B47" s="110" t="s">
        <v>531</v>
      </c>
      <c r="C47" s="113" t="s">
        <v>84</v>
      </c>
      <c r="D47" s="90" t="s">
        <v>21</v>
      </c>
      <c r="E47" s="90" t="s">
        <v>526</v>
      </c>
      <c r="F47" s="114" t="s">
        <v>131</v>
      </c>
      <c r="G47" s="94" t="s">
        <v>13</v>
      </c>
      <c r="H47" s="95">
        <v>2</v>
      </c>
      <c r="I47" s="92" t="s">
        <v>160</v>
      </c>
      <c r="J47" s="112">
        <v>4</v>
      </c>
      <c r="K47" s="93">
        <f>VLOOKUP(E47,照明設備稼働時間!$A$4:$F$23,5,FALSE)</f>
        <v>8760</v>
      </c>
      <c r="L47" s="93" t="str">
        <f t="shared" si="0"/>
        <v>FHF32W2埋込　下面開放　W220</v>
      </c>
      <c r="M47" s="93">
        <f>VLOOKUP(L47,照明器具種一覧!$B$4:$F$130,5,FALSE)</f>
        <v>67</v>
      </c>
      <c r="N47" s="106">
        <v>1</v>
      </c>
      <c r="O47" s="147">
        <f t="shared" si="1"/>
        <v>2347.6799999999998</v>
      </c>
    </row>
    <row r="48" spans="1:15">
      <c r="A48" s="90" t="s">
        <v>581</v>
      </c>
      <c r="B48" s="110" t="s">
        <v>531</v>
      </c>
      <c r="C48" s="113" t="s">
        <v>73</v>
      </c>
      <c r="D48" s="90" t="s">
        <v>21</v>
      </c>
      <c r="E48" s="90" t="s">
        <v>526</v>
      </c>
      <c r="F48" s="114" t="s">
        <v>131</v>
      </c>
      <c r="G48" s="94" t="s">
        <v>187</v>
      </c>
      <c r="H48" s="95">
        <v>1</v>
      </c>
      <c r="I48" s="92" t="s">
        <v>430</v>
      </c>
      <c r="J48" s="112">
        <v>1</v>
      </c>
      <c r="K48" s="93">
        <f>VLOOKUP(E48,照明設備稼働時間!$A$4:$F$23,5,FALSE)</f>
        <v>8760</v>
      </c>
      <c r="L48" s="93" t="str">
        <f t="shared" si="0"/>
        <v>FDL27W1ダウンライト　φ150</v>
      </c>
      <c r="M48" s="93">
        <f>VLOOKUP(L48,照明器具種一覧!$B$4:$F$130,5,FALSE)</f>
        <v>32</v>
      </c>
      <c r="N48" s="106">
        <v>1</v>
      </c>
      <c r="O48" s="147">
        <f t="shared" si="1"/>
        <v>280.32</v>
      </c>
    </row>
    <row r="49" spans="1:15">
      <c r="A49" s="90" t="s">
        <v>582</v>
      </c>
      <c r="B49" s="110" t="s">
        <v>531</v>
      </c>
      <c r="C49" s="113" t="s">
        <v>91</v>
      </c>
      <c r="D49" s="90" t="s">
        <v>21</v>
      </c>
      <c r="E49" s="90" t="s">
        <v>526</v>
      </c>
      <c r="F49" s="114" t="s">
        <v>131</v>
      </c>
      <c r="G49" s="94" t="s">
        <v>422</v>
      </c>
      <c r="H49" s="95">
        <v>2</v>
      </c>
      <c r="I49" s="92" t="s">
        <v>173</v>
      </c>
      <c r="J49" s="112">
        <v>1</v>
      </c>
      <c r="K49" s="93">
        <f>VLOOKUP(E49,照明設備稼働時間!$A$4:$F$23,5,FALSE)</f>
        <v>8760</v>
      </c>
      <c r="L49" s="93" t="str">
        <f t="shared" si="0"/>
        <v>FCL32W+FCL40W2和風ペンダント</v>
      </c>
      <c r="M49" s="93">
        <f>VLOOKUP(L49,照明器具種一覧!$B$4:$F$130,5,FALSE)</f>
        <v>81</v>
      </c>
      <c r="N49" s="106">
        <v>1</v>
      </c>
      <c r="O49" s="147">
        <f t="shared" si="1"/>
        <v>709.56</v>
      </c>
    </row>
    <row r="50" spans="1:15">
      <c r="A50" s="90" t="s">
        <v>583</v>
      </c>
      <c r="B50" s="110" t="s">
        <v>531</v>
      </c>
      <c r="C50" s="113" t="s">
        <v>92</v>
      </c>
      <c r="D50" s="90" t="s">
        <v>21</v>
      </c>
      <c r="E50" s="90" t="s">
        <v>526</v>
      </c>
      <c r="F50" s="114" t="s">
        <v>131</v>
      </c>
      <c r="G50" s="94" t="s">
        <v>192</v>
      </c>
      <c r="H50" s="95">
        <v>1</v>
      </c>
      <c r="I50" s="92" t="s">
        <v>174</v>
      </c>
      <c r="J50" s="112">
        <v>2</v>
      </c>
      <c r="K50" s="93">
        <f>VLOOKUP(E50,照明設備稼働時間!$A$4:$F$23,5,FALSE)</f>
        <v>8760</v>
      </c>
      <c r="L50" s="93" t="str">
        <f t="shared" si="0"/>
        <v>FDL27W1和風ﾀﾞｳﾝﾗｲﾄ</v>
      </c>
      <c r="M50" s="93">
        <f>VLOOKUP(L50,照明器具種一覧!$B$4:$F$130,5,FALSE)</f>
        <v>32</v>
      </c>
      <c r="N50" s="106">
        <v>1</v>
      </c>
      <c r="O50" s="147">
        <f t="shared" si="1"/>
        <v>560.64</v>
      </c>
    </row>
    <row r="51" spans="1:15">
      <c r="A51" s="90" t="s">
        <v>584</v>
      </c>
      <c r="B51" s="110" t="s">
        <v>531</v>
      </c>
      <c r="C51" s="113" t="s">
        <v>93</v>
      </c>
      <c r="D51" s="90" t="s">
        <v>21</v>
      </c>
      <c r="E51" s="90" t="s">
        <v>1069</v>
      </c>
      <c r="F51" s="114" t="s">
        <v>132</v>
      </c>
      <c r="G51" s="94" t="s">
        <v>423</v>
      </c>
      <c r="H51" s="95">
        <v>1</v>
      </c>
      <c r="I51" s="92" t="s">
        <v>411</v>
      </c>
      <c r="J51" s="112">
        <v>2</v>
      </c>
      <c r="K51" s="93">
        <f>VLOOKUP(E51,照明設備稼働時間!$A$4:$F$23,5,FALSE)</f>
        <v>913</v>
      </c>
      <c r="L51" s="93" t="str">
        <f t="shared" si="0"/>
        <v>FML18W1ブラケット　WP</v>
      </c>
      <c r="M51" s="93">
        <f>VLOOKUP(L51,照明器具種一覧!$B$4:$F$130,5,FALSE)</f>
        <v>22</v>
      </c>
      <c r="N51" s="106">
        <v>1</v>
      </c>
      <c r="O51" s="147">
        <f t="shared" si="1"/>
        <v>40.171999999999997</v>
      </c>
    </row>
    <row r="52" spans="1:15">
      <c r="A52" s="90" t="s">
        <v>585</v>
      </c>
      <c r="B52" s="110" t="s">
        <v>531</v>
      </c>
      <c r="C52" s="113" t="s">
        <v>74</v>
      </c>
      <c r="D52" s="90" t="s">
        <v>21</v>
      </c>
      <c r="E52" s="90" t="s">
        <v>509</v>
      </c>
      <c r="F52" s="114" t="s">
        <v>133</v>
      </c>
      <c r="G52" s="94" t="s">
        <v>13</v>
      </c>
      <c r="H52" s="95">
        <v>1</v>
      </c>
      <c r="I52" s="92" t="s">
        <v>163</v>
      </c>
      <c r="J52" s="112">
        <v>2</v>
      </c>
      <c r="K52" s="93">
        <f>VLOOKUP(E52,照明設備稼働時間!$A$4:$F$23,5,FALSE)</f>
        <v>968</v>
      </c>
      <c r="L52" s="93" t="str">
        <f t="shared" si="0"/>
        <v>FHF32W1間接トラフ</v>
      </c>
      <c r="M52" s="93">
        <f>VLOOKUP(L52,照明器具種一覧!$B$4:$F$130,5,FALSE)</f>
        <v>48</v>
      </c>
      <c r="N52" s="106">
        <v>1</v>
      </c>
      <c r="O52" s="147">
        <f t="shared" si="1"/>
        <v>92.927999999999997</v>
      </c>
    </row>
    <row r="53" spans="1:15">
      <c r="A53" s="90" t="s">
        <v>586</v>
      </c>
      <c r="B53" s="110" t="s">
        <v>531</v>
      </c>
      <c r="C53" s="113" t="s">
        <v>73</v>
      </c>
      <c r="D53" s="90" t="s">
        <v>21</v>
      </c>
      <c r="E53" s="90" t="s">
        <v>509</v>
      </c>
      <c r="F53" s="114" t="s">
        <v>133</v>
      </c>
      <c r="G53" s="94" t="s">
        <v>187</v>
      </c>
      <c r="H53" s="95">
        <v>1</v>
      </c>
      <c r="I53" s="92" t="s">
        <v>430</v>
      </c>
      <c r="J53" s="112">
        <v>9</v>
      </c>
      <c r="K53" s="93">
        <f>VLOOKUP(E53,照明設備稼働時間!$A$4:$F$23,5,FALSE)</f>
        <v>968</v>
      </c>
      <c r="L53" s="93" t="str">
        <f t="shared" si="0"/>
        <v>FDL27W1ダウンライト　φ150</v>
      </c>
      <c r="M53" s="93">
        <f>VLOOKUP(L53,照明器具種一覧!$B$4:$F$130,5,FALSE)</f>
        <v>32</v>
      </c>
      <c r="N53" s="106">
        <v>1</v>
      </c>
      <c r="O53" s="147">
        <f t="shared" si="1"/>
        <v>278.78399999999999</v>
      </c>
    </row>
    <row r="54" spans="1:15">
      <c r="A54" s="90" t="s">
        <v>587</v>
      </c>
      <c r="B54" s="110" t="s">
        <v>531</v>
      </c>
      <c r="C54" s="113" t="s">
        <v>73</v>
      </c>
      <c r="D54" s="90" t="s">
        <v>21</v>
      </c>
      <c r="E54" s="90" t="s">
        <v>510</v>
      </c>
      <c r="F54" s="114" t="s">
        <v>134</v>
      </c>
      <c r="G54" s="94" t="s">
        <v>187</v>
      </c>
      <c r="H54" s="95">
        <v>1</v>
      </c>
      <c r="I54" s="92" t="s">
        <v>430</v>
      </c>
      <c r="J54" s="112">
        <v>2</v>
      </c>
      <c r="K54" s="93">
        <f>VLOOKUP(E54,照明設備稼働時間!$A$4:$F$23,5,FALSE)</f>
        <v>726</v>
      </c>
      <c r="L54" s="93" t="str">
        <f t="shared" si="0"/>
        <v>FDL27W1ダウンライト　φ150</v>
      </c>
      <c r="M54" s="93">
        <f>VLOOKUP(L54,照明器具種一覧!$B$4:$F$130,5,FALSE)</f>
        <v>32</v>
      </c>
      <c r="N54" s="106">
        <v>1</v>
      </c>
      <c r="O54" s="147">
        <f t="shared" si="1"/>
        <v>46.463999999999999</v>
      </c>
    </row>
    <row r="55" spans="1:15">
      <c r="A55" s="90" t="s">
        <v>588</v>
      </c>
      <c r="B55" s="110" t="s">
        <v>531</v>
      </c>
      <c r="C55" s="113" t="s">
        <v>86</v>
      </c>
      <c r="D55" s="90" t="s">
        <v>21</v>
      </c>
      <c r="E55" s="90" t="s">
        <v>510</v>
      </c>
      <c r="F55" s="114" t="s">
        <v>134</v>
      </c>
      <c r="G55" s="94" t="s">
        <v>421</v>
      </c>
      <c r="H55" s="95">
        <v>1</v>
      </c>
      <c r="I55" s="92" t="s">
        <v>412</v>
      </c>
      <c r="J55" s="112">
        <v>1</v>
      </c>
      <c r="K55" s="93">
        <f>VLOOKUP(E55,照明設備稼働時間!$A$4:$F$23,5,FALSE)</f>
        <v>726</v>
      </c>
      <c r="L55" s="93" t="str">
        <f t="shared" si="0"/>
        <v>FL20W1ミラー灯</v>
      </c>
      <c r="M55" s="93">
        <f>VLOOKUP(L55,照明器具種一覧!$B$4:$F$130,5,FALSE)</f>
        <v>22.5</v>
      </c>
      <c r="N55" s="106">
        <v>1</v>
      </c>
      <c r="O55" s="147">
        <f t="shared" si="1"/>
        <v>16.335000000000001</v>
      </c>
    </row>
    <row r="56" spans="1:15">
      <c r="A56" s="90" t="s">
        <v>589</v>
      </c>
      <c r="B56" s="110" t="s">
        <v>531</v>
      </c>
      <c r="C56" s="113" t="s">
        <v>74</v>
      </c>
      <c r="D56" s="90" t="s">
        <v>21</v>
      </c>
      <c r="E56" s="90" t="s">
        <v>509</v>
      </c>
      <c r="F56" s="114" t="s">
        <v>135</v>
      </c>
      <c r="G56" s="94" t="s">
        <v>13</v>
      </c>
      <c r="H56" s="95">
        <v>1</v>
      </c>
      <c r="I56" s="92" t="s">
        <v>163</v>
      </c>
      <c r="J56" s="112">
        <v>2</v>
      </c>
      <c r="K56" s="93">
        <f>VLOOKUP(E56,照明設備稼働時間!$A$4:$F$23,5,FALSE)</f>
        <v>968</v>
      </c>
      <c r="L56" s="93" t="str">
        <f t="shared" si="0"/>
        <v>FHF32W1間接トラフ</v>
      </c>
      <c r="M56" s="93">
        <f>VLOOKUP(L56,照明器具種一覧!$B$4:$F$130,5,FALSE)</f>
        <v>48</v>
      </c>
      <c r="N56" s="106">
        <v>1</v>
      </c>
      <c r="O56" s="147">
        <f t="shared" si="1"/>
        <v>92.927999999999997</v>
      </c>
    </row>
    <row r="57" spans="1:15">
      <c r="A57" s="90" t="s">
        <v>590</v>
      </c>
      <c r="B57" s="110" t="s">
        <v>531</v>
      </c>
      <c r="C57" s="113" t="s">
        <v>86</v>
      </c>
      <c r="D57" s="90" t="s">
        <v>21</v>
      </c>
      <c r="E57" s="90" t="s">
        <v>509</v>
      </c>
      <c r="F57" s="114" t="s">
        <v>135</v>
      </c>
      <c r="G57" s="94" t="s">
        <v>421</v>
      </c>
      <c r="H57" s="95">
        <v>1</v>
      </c>
      <c r="I57" s="92" t="s">
        <v>412</v>
      </c>
      <c r="J57" s="112">
        <v>1</v>
      </c>
      <c r="K57" s="93">
        <f>VLOOKUP(E57,照明設備稼働時間!$A$4:$F$23,5,FALSE)</f>
        <v>968</v>
      </c>
      <c r="L57" s="93" t="str">
        <f t="shared" si="0"/>
        <v>FL20W1ミラー灯</v>
      </c>
      <c r="M57" s="93">
        <f>VLOOKUP(L57,照明器具種一覧!$B$4:$F$130,5,FALSE)</f>
        <v>22.5</v>
      </c>
      <c r="N57" s="106">
        <v>1</v>
      </c>
      <c r="O57" s="147">
        <f t="shared" si="1"/>
        <v>21.78</v>
      </c>
    </row>
    <row r="58" spans="1:15">
      <c r="A58" s="90" t="s">
        <v>591</v>
      </c>
      <c r="B58" s="110" t="s">
        <v>531</v>
      </c>
      <c r="C58" s="113" t="s">
        <v>78</v>
      </c>
      <c r="D58" s="90" t="s">
        <v>21</v>
      </c>
      <c r="E58" s="90" t="s">
        <v>517</v>
      </c>
      <c r="F58" s="114" t="s">
        <v>135</v>
      </c>
      <c r="G58" s="94" t="s">
        <v>421</v>
      </c>
      <c r="H58" s="95">
        <v>1</v>
      </c>
      <c r="I58" s="92" t="s">
        <v>64</v>
      </c>
      <c r="J58" s="112">
        <v>1</v>
      </c>
      <c r="K58" s="93">
        <f>VLOOKUP(E58,照明設備稼働時間!$A$4:$F$23,5,FALSE)</f>
        <v>0</v>
      </c>
      <c r="L58" s="93" t="str">
        <f t="shared" si="0"/>
        <v>FL20W1片反射笠</v>
      </c>
      <c r="M58" s="93">
        <f>VLOOKUP(L58,照明器具種一覧!$B$4:$F$130,5,FALSE)</f>
        <v>22.5</v>
      </c>
      <c r="N58" s="106">
        <v>1</v>
      </c>
      <c r="O58" s="147">
        <f t="shared" si="1"/>
        <v>0</v>
      </c>
    </row>
    <row r="59" spans="1:15">
      <c r="A59" s="90" t="s">
        <v>592</v>
      </c>
      <c r="B59" s="110" t="s">
        <v>531</v>
      </c>
      <c r="C59" s="113" t="s">
        <v>73</v>
      </c>
      <c r="D59" s="90" t="s">
        <v>21</v>
      </c>
      <c r="E59" s="90" t="s">
        <v>509</v>
      </c>
      <c r="F59" s="114" t="s">
        <v>135</v>
      </c>
      <c r="G59" s="94" t="s">
        <v>187</v>
      </c>
      <c r="H59" s="95">
        <v>1</v>
      </c>
      <c r="I59" s="92" t="s">
        <v>430</v>
      </c>
      <c r="J59" s="112">
        <v>6</v>
      </c>
      <c r="K59" s="93">
        <f>VLOOKUP(E59,照明設備稼働時間!$A$4:$F$23,5,FALSE)</f>
        <v>968</v>
      </c>
      <c r="L59" s="93" t="str">
        <f t="shared" si="0"/>
        <v>FDL27W1ダウンライト　φ150</v>
      </c>
      <c r="M59" s="93">
        <f>VLOOKUP(L59,照明器具種一覧!$B$4:$F$130,5,FALSE)</f>
        <v>32</v>
      </c>
      <c r="N59" s="106">
        <v>1</v>
      </c>
      <c r="O59" s="147">
        <f t="shared" si="1"/>
        <v>185.85599999999999</v>
      </c>
    </row>
    <row r="60" spans="1:15">
      <c r="A60" s="90" t="s">
        <v>593</v>
      </c>
      <c r="B60" s="110" t="s">
        <v>531</v>
      </c>
      <c r="C60" s="113" t="s">
        <v>73</v>
      </c>
      <c r="D60" s="90" t="s">
        <v>21</v>
      </c>
      <c r="E60" s="90" t="s">
        <v>507</v>
      </c>
      <c r="F60" s="114" t="s">
        <v>136</v>
      </c>
      <c r="G60" s="94" t="s">
        <v>187</v>
      </c>
      <c r="H60" s="95">
        <v>1</v>
      </c>
      <c r="I60" s="92" t="s">
        <v>430</v>
      </c>
      <c r="J60" s="112">
        <v>11</v>
      </c>
      <c r="K60" s="93">
        <f>VLOOKUP(E60,照明設備稼働時間!$A$4:$F$23,5,FALSE)</f>
        <v>2299</v>
      </c>
      <c r="L60" s="93" t="str">
        <f t="shared" si="0"/>
        <v>FDL27W1ダウンライト　φ150</v>
      </c>
      <c r="M60" s="93">
        <f>VLOOKUP(L60,照明器具種一覧!$B$4:$F$130,5,FALSE)</f>
        <v>32</v>
      </c>
      <c r="N60" s="106">
        <v>1</v>
      </c>
      <c r="O60" s="147">
        <f t="shared" si="1"/>
        <v>809.24800000000005</v>
      </c>
    </row>
    <row r="61" spans="1:15">
      <c r="A61" s="90" t="s">
        <v>594</v>
      </c>
      <c r="B61" s="110" t="s">
        <v>531</v>
      </c>
      <c r="C61" s="113"/>
      <c r="D61" s="90" t="s">
        <v>21</v>
      </c>
      <c r="E61" s="90" t="s">
        <v>507</v>
      </c>
      <c r="F61" s="114" t="s">
        <v>136</v>
      </c>
      <c r="G61" s="94" t="s">
        <v>450</v>
      </c>
      <c r="H61" s="95">
        <v>1</v>
      </c>
      <c r="I61" s="92" t="s">
        <v>176</v>
      </c>
      <c r="J61" s="112">
        <v>1</v>
      </c>
      <c r="K61" s="93">
        <f>VLOOKUP(E61,照明設備稼働時間!$A$4:$F$23,5,FALSE)</f>
        <v>2299</v>
      </c>
      <c r="L61" s="93" t="str">
        <f t="shared" si="0"/>
        <v>不明1ﾗｲﾃｨﾝｸﾞﾚｰﾙ用ｽﾎﾟｯﾄ</v>
      </c>
      <c r="M61" s="93">
        <f>VLOOKUP(L61,照明器具種一覧!$B$4:$F$130,5,FALSE)</f>
        <v>20</v>
      </c>
      <c r="N61" s="106">
        <v>1</v>
      </c>
      <c r="O61" s="147">
        <f t="shared" si="1"/>
        <v>45.98</v>
      </c>
    </row>
    <row r="62" spans="1:15">
      <c r="A62" s="90" t="s">
        <v>595</v>
      </c>
      <c r="B62" s="110" t="s">
        <v>531</v>
      </c>
      <c r="C62" s="113" t="s">
        <v>88</v>
      </c>
      <c r="D62" s="90" t="s">
        <v>21</v>
      </c>
      <c r="E62" s="90" t="s">
        <v>517</v>
      </c>
      <c r="F62" s="114" t="s">
        <v>112</v>
      </c>
      <c r="G62" s="94" t="s">
        <v>13</v>
      </c>
      <c r="H62" s="95">
        <v>2</v>
      </c>
      <c r="I62" s="92" t="s">
        <v>164</v>
      </c>
      <c r="J62" s="112">
        <v>1</v>
      </c>
      <c r="K62" s="93">
        <f>VLOOKUP(E62,照明設備稼働時間!$A$4:$F$23,5,FALSE)</f>
        <v>0</v>
      </c>
      <c r="L62" s="93" t="str">
        <f t="shared" si="0"/>
        <v>FHF32W2反射笠</v>
      </c>
      <c r="M62" s="93">
        <f>VLOOKUP(L62,照明器具種一覧!$B$4:$F$130,5,FALSE)</f>
        <v>91</v>
      </c>
      <c r="N62" s="106">
        <v>1</v>
      </c>
      <c r="O62" s="147">
        <f t="shared" si="1"/>
        <v>0</v>
      </c>
    </row>
    <row r="63" spans="1:15">
      <c r="A63" s="90" t="s">
        <v>596</v>
      </c>
      <c r="B63" s="110" t="s">
        <v>531</v>
      </c>
      <c r="C63" s="113" t="s">
        <v>56</v>
      </c>
      <c r="D63" s="90" t="s">
        <v>21</v>
      </c>
      <c r="E63" s="90" t="s">
        <v>513</v>
      </c>
      <c r="F63" s="114" t="s">
        <v>388</v>
      </c>
      <c r="G63" s="94" t="s">
        <v>13</v>
      </c>
      <c r="H63" s="95">
        <v>1</v>
      </c>
      <c r="I63" s="92" t="s">
        <v>432</v>
      </c>
      <c r="J63" s="112">
        <v>2</v>
      </c>
      <c r="K63" s="93">
        <f>VLOOKUP(E63,照明設備稼働時間!$A$4:$F$23,5,FALSE)</f>
        <v>242</v>
      </c>
      <c r="L63" s="93" t="str">
        <f t="shared" si="0"/>
        <v>FHF32W1逆富士</v>
      </c>
      <c r="M63" s="93">
        <f>VLOOKUP(L63,照明器具種一覧!$B$4:$F$130,5,FALSE)</f>
        <v>48</v>
      </c>
      <c r="N63" s="106">
        <v>1</v>
      </c>
      <c r="O63" s="147">
        <f t="shared" si="1"/>
        <v>23.231999999999999</v>
      </c>
    </row>
    <row r="64" spans="1:15">
      <c r="A64" s="90" t="s">
        <v>597</v>
      </c>
      <c r="B64" s="110" t="s">
        <v>531</v>
      </c>
      <c r="C64" s="113" t="s">
        <v>94</v>
      </c>
      <c r="D64" s="90" t="s">
        <v>21</v>
      </c>
      <c r="E64" s="90" t="s">
        <v>511</v>
      </c>
      <c r="F64" s="114" t="s">
        <v>27</v>
      </c>
      <c r="G64" s="94" t="s">
        <v>13</v>
      </c>
      <c r="H64" s="95">
        <v>1</v>
      </c>
      <c r="I64" s="92" t="s">
        <v>160</v>
      </c>
      <c r="J64" s="112">
        <v>1</v>
      </c>
      <c r="K64" s="93">
        <f>VLOOKUP(E64,照明設備稼働時間!$A$4:$F$23,5,FALSE)</f>
        <v>484</v>
      </c>
      <c r="L64" s="93" t="str">
        <f t="shared" si="0"/>
        <v>FHF32W1埋込　下面開放　W220</v>
      </c>
      <c r="M64" s="93">
        <f>VLOOKUP(L64,照明器具種一覧!$B$4:$F$130,5,FALSE)</f>
        <v>38</v>
      </c>
      <c r="N64" s="106">
        <v>1</v>
      </c>
      <c r="O64" s="147">
        <f t="shared" si="1"/>
        <v>18.391999999999999</v>
      </c>
    </row>
    <row r="65" spans="1:15">
      <c r="A65" s="90" t="s">
        <v>598</v>
      </c>
      <c r="B65" s="110" t="s">
        <v>531</v>
      </c>
      <c r="C65" s="113" t="s">
        <v>83</v>
      </c>
      <c r="D65" s="90" t="s">
        <v>21</v>
      </c>
      <c r="E65" s="90" t="s">
        <v>511</v>
      </c>
      <c r="F65" s="114" t="s">
        <v>27</v>
      </c>
      <c r="G65" s="94" t="s">
        <v>31</v>
      </c>
      <c r="H65" s="95">
        <v>1</v>
      </c>
      <c r="I65" s="92" t="s">
        <v>177</v>
      </c>
      <c r="J65" s="112">
        <v>1</v>
      </c>
      <c r="K65" s="93">
        <f>VLOOKUP(E65,照明設備稼働時間!$A$4:$F$23,5,FALSE)</f>
        <v>484</v>
      </c>
      <c r="L65" s="93" t="str">
        <f t="shared" si="0"/>
        <v>FL20W1シーリング</v>
      </c>
      <c r="M65" s="93">
        <f>VLOOKUP(L65,照明器具種一覧!$B$4:$F$130,5,FALSE)</f>
        <v>22.5</v>
      </c>
      <c r="N65" s="106">
        <v>1</v>
      </c>
      <c r="O65" s="147">
        <f t="shared" si="1"/>
        <v>10.89</v>
      </c>
    </row>
    <row r="66" spans="1:15">
      <c r="A66" s="90" t="s">
        <v>599</v>
      </c>
      <c r="B66" s="110" t="s">
        <v>531</v>
      </c>
      <c r="C66" s="113" t="s">
        <v>71</v>
      </c>
      <c r="D66" s="90" t="s">
        <v>21</v>
      </c>
      <c r="E66" s="90" t="s">
        <v>505</v>
      </c>
      <c r="F66" s="114" t="s">
        <v>137</v>
      </c>
      <c r="G66" s="94" t="s">
        <v>13</v>
      </c>
      <c r="H66" s="95">
        <v>2</v>
      </c>
      <c r="I66" s="92" t="s">
        <v>160</v>
      </c>
      <c r="J66" s="112">
        <v>59</v>
      </c>
      <c r="K66" s="93">
        <f>VLOOKUP(E66,照明設備稼働時間!$A$4:$F$23,5,FALSE)</f>
        <v>2299</v>
      </c>
      <c r="L66" s="93" t="str">
        <f t="shared" si="0"/>
        <v>FHF32W2埋込　下面開放　W220</v>
      </c>
      <c r="M66" s="93">
        <f>VLOOKUP(L66,照明器具種一覧!$B$4:$F$130,5,FALSE)</f>
        <v>67</v>
      </c>
      <c r="N66" s="106">
        <v>1</v>
      </c>
      <c r="O66" s="147">
        <f t="shared" si="1"/>
        <v>9087.9470000000001</v>
      </c>
    </row>
    <row r="67" spans="1:15">
      <c r="A67" s="90" t="s">
        <v>600</v>
      </c>
      <c r="B67" s="110" t="s">
        <v>531</v>
      </c>
      <c r="C67" s="113" t="s">
        <v>73</v>
      </c>
      <c r="D67" s="90" t="s">
        <v>21</v>
      </c>
      <c r="E67" s="90" t="s">
        <v>505</v>
      </c>
      <c r="F67" s="114" t="s">
        <v>137</v>
      </c>
      <c r="G67" s="94" t="s">
        <v>187</v>
      </c>
      <c r="H67" s="95">
        <v>1</v>
      </c>
      <c r="I67" s="92" t="s">
        <v>430</v>
      </c>
      <c r="J67" s="112">
        <v>2</v>
      </c>
      <c r="K67" s="93">
        <f>VLOOKUP(E67,照明設備稼働時間!$A$4:$F$23,5,FALSE)</f>
        <v>2299</v>
      </c>
      <c r="L67" s="93" t="str">
        <f t="shared" si="0"/>
        <v>FDL27W1ダウンライト　φ150</v>
      </c>
      <c r="M67" s="93">
        <f>VLOOKUP(L67,照明器具種一覧!$B$4:$F$130,5,FALSE)</f>
        <v>32</v>
      </c>
      <c r="N67" s="106">
        <v>1</v>
      </c>
      <c r="O67" s="147">
        <f t="shared" si="1"/>
        <v>147.136</v>
      </c>
    </row>
    <row r="68" spans="1:15">
      <c r="A68" s="90" t="s">
        <v>601</v>
      </c>
      <c r="B68" s="110" t="s">
        <v>531</v>
      </c>
      <c r="C68" s="113" t="s">
        <v>74</v>
      </c>
      <c r="D68" s="90" t="s">
        <v>21</v>
      </c>
      <c r="E68" s="90" t="s">
        <v>507</v>
      </c>
      <c r="F68" s="114" t="s">
        <v>138</v>
      </c>
      <c r="G68" s="94" t="s">
        <v>13</v>
      </c>
      <c r="H68" s="95">
        <v>1</v>
      </c>
      <c r="I68" s="92" t="s">
        <v>163</v>
      </c>
      <c r="J68" s="112">
        <v>82</v>
      </c>
      <c r="K68" s="93">
        <f>VLOOKUP(E68,照明設備稼働時間!$A$4:$F$23,5,FALSE)</f>
        <v>2299</v>
      </c>
      <c r="L68" s="93" t="str">
        <f t="shared" si="0"/>
        <v>FHF32W1間接トラフ</v>
      </c>
      <c r="M68" s="93">
        <f>VLOOKUP(L68,照明器具種一覧!$B$4:$F$130,5,FALSE)</f>
        <v>48</v>
      </c>
      <c r="N68" s="106">
        <v>0.5</v>
      </c>
      <c r="O68" s="147">
        <f t="shared" si="1"/>
        <v>4524.4319999999998</v>
      </c>
    </row>
    <row r="69" spans="1:15">
      <c r="A69" s="90" t="s">
        <v>602</v>
      </c>
      <c r="B69" s="110" t="s">
        <v>531</v>
      </c>
      <c r="C69" s="113" t="s">
        <v>73</v>
      </c>
      <c r="D69" s="90" t="s">
        <v>21</v>
      </c>
      <c r="E69" s="90" t="s">
        <v>507</v>
      </c>
      <c r="F69" s="114" t="s">
        <v>138</v>
      </c>
      <c r="G69" s="94" t="s">
        <v>187</v>
      </c>
      <c r="H69" s="95">
        <v>1</v>
      </c>
      <c r="I69" s="92" t="s">
        <v>430</v>
      </c>
      <c r="J69" s="112">
        <v>25</v>
      </c>
      <c r="K69" s="93">
        <f>VLOOKUP(E69,照明設備稼働時間!$A$4:$F$23,5,FALSE)</f>
        <v>2299</v>
      </c>
      <c r="L69" s="93" t="str">
        <f t="shared" ref="L69:L132" si="2">G69&amp;H69&amp;I69</f>
        <v>FDL27W1ダウンライト　φ150</v>
      </c>
      <c r="M69" s="93">
        <f>VLOOKUP(L69,照明器具種一覧!$B$4:$F$130,5,FALSE)</f>
        <v>32</v>
      </c>
      <c r="N69" s="106">
        <v>0.56000000000000005</v>
      </c>
      <c r="O69" s="147">
        <f t="shared" ref="O69:O132" si="3">(J69*K69*M69*N69)/1000</f>
        <v>1029.9520000000002</v>
      </c>
    </row>
    <row r="70" spans="1:15">
      <c r="A70" s="90" t="s">
        <v>603</v>
      </c>
      <c r="B70" s="110" t="s">
        <v>531</v>
      </c>
      <c r="C70" s="113" t="s">
        <v>96</v>
      </c>
      <c r="D70" s="90" t="s">
        <v>21</v>
      </c>
      <c r="E70" s="90" t="s">
        <v>507</v>
      </c>
      <c r="F70" s="114" t="s">
        <v>138</v>
      </c>
      <c r="G70" s="94" t="s">
        <v>424</v>
      </c>
      <c r="H70" s="95">
        <v>1</v>
      </c>
      <c r="I70" s="92" t="s">
        <v>66</v>
      </c>
      <c r="J70" s="112">
        <v>6</v>
      </c>
      <c r="K70" s="93">
        <f>VLOOKUP(E70,照明設備稼働時間!$A$4:$F$23,5,FALSE)</f>
        <v>2299</v>
      </c>
      <c r="L70" s="93" t="str">
        <f t="shared" si="2"/>
        <v>JD110V85WN1スポットライト</v>
      </c>
      <c r="M70" s="93">
        <f>VLOOKUP(L70,照明器具種一覧!$B$4:$F$130,5,FALSE)</f>
        <v>65</v>
      </c>
      <c r="N70" s="106">
        <v>1</v>
      </c>
      <c r="O70" s="147">
        <f t="shared" si="3"/>
        <v>896.61</v>
      </c>
    </row>
    <row r="71" spans="1:15">
      <c r="A71" s="90" t="s">
        <v>604</v>
      </c>
      <c r="B71" s="120" t="s">
        <v>530</v>
      </c>
      <c r="C71" s="113" t="s">
        <v>390</v>
      </c>
      <c r="D71" s="90" t="s">
        <v>21</v>
      </c>
      <c r="E71" s="90" t="s">
        <v>507</v>
      </c>
      <c r="F71" s="114" t="s">
        <v>389</v>
      </c>
      <c r="G71" s="94" t="s">
        <v>377</v>
      </c>
      <c r="H71" s="95">
        <v>1</v>
      </c>
      <c r="I71" s="92" t="s">
        <v>380</v>
      </c>
      <c r="J71" s="112">
        <v>6</v>
      </c>
      <c r="K71" s="93">
        <f>VLOOKUP(E71,照明設備稼働時間!$A$4:$F$23,5,FALSE)</f>
        <v>2299</v>
      </c>
      <c r="L71" s="93" t="str">
        <f t="shared" si="2"/>
        <v>LED1スポットライト</v>
      </c>
      <c r="M71" s="93">
        <f>VLOOKUP(L71,照明器具種一覧!$B$4:$F$130,5,FALSE)</f>
        <v>30</v>
      </c>
      <c r="N71" s="106">
        <v>1</v>
      </c>
      <c r="O71" s="147">
        <f t="shared" si="3"/>
        <v>413.82</v>
      </c>
    </row>
    <row r="72" spans="1:15">
      <c r="A72" s="90" t="s">
        <v>605</v>
      </c>
      <c r="B72" s="110" t="s">
        <v>531</v>
      </c>
      <c r="C72" s="113" t="s">
        <v>74</v>
      </c>
      <c r="D72" s="90" t="s">
        <v>21</v>
      </c>
      <c r="E72" s="90" t="s">
        <v>507</v>
      </c>
      <c r="F72" s="114" t="s">
        <v>139</v>
      </c>
      <c r="G72" s="94" t="s">
        <v>13</v>
      </c>
      <c r="H72" s="95">
        <v>1</v>
      </c>
      <c r="I72" s="92" t="s">
        <v>163</v>
      </c>
      <c r="J72" s="112">
        <v>27</v>
      </c>
      <c r="K72" s="93">
        <f>VLOOKUP(E72,照明設備稼働時間!$A$4:$F$23,5,FALSE)</f>
        <v>2299</v>
      </c>
      <c r="L72" s="93" t="str">
        <f t="shared" si="2"/>
        <v>FHF32W1間接トラフ</v>
      </c>
      <c r="M72" s="93">
        <f>VLOOKUP(L72,照明器具種一覧!$B$4:$F$130,5,FALSE)</f>
        <v>48</v>
      </c>
      <c r="N72" s="106">
        <v>0.5</v>
      </c>
      <c r="O72" s="147">
        <f t="shared" si="3"/>
        <v>1489.752</v>
      </c>
    </row>
    <row r="73" spans="1:15">
      <c r="A73" s="90" t="s">
        <v>606</v>
      </c>
      <c r="B73" s="110" t="s">
        <v>531</v>
      </c>
      <c r="C73" s="113" t="s">
        <v>73</v>
      </c>
      <c r="D73" s="90" t="s">
        <v>21</v>
      </c>
      <c r="E73" s="90" t="s">
        <v>507</v>
      </c>
      <c r="F73" s="114" t="s">
        <v>139</v>
      </c>
      <c r="G73" s="94" t="s">
        <v>187</v>
      </c>
      <c r="H73" s="95">
        <v>1</v>
      </c>
      <c r="I73" s="92" t="s">
        <v>430</v>
      </c>
      <c r="J73" s="112">
        <v>10</v>
      </c>
      <c r="K73" s="93">
        <f>VLOOKUP(E73,照明設備稼働時間!$A$4:$F$23,5,FALSE)</f>
        <v>2299</v>
      </c>
      <c r="L73" s="93" t="str">
        <f t="shared" si="2"/>
        <v>FDL27W1ダウンライト　φ150</v>
      </c>
      <c r="M73" s="93">
        <f>VLOOKUP(L73,照明器具種一覧!$B$4:$F$130,5,FALSE)</f>
        <v>32</v>
      </c>
      <c r="N73" s="106">
        <v>1</v>
      </c>
      <c r="O73" s="147">
        <f t="shared" si="3"/>
        <v>735.68</v>
      </c>
    </row>
    <row r="74" spans="1:15">
      <c r="A74" s="90" t="s">
        <v>607</v>
      </c>
      <c r="B74" s="110" t="s">
        <v>531</v>
      </c>
      <c r="C74" s="113" t="s">
        <v>73</v>
      </c>
      <c r="D74" s="90" t="s">
        <v>21</v>
      </c>
      <c r="E74" s="90" t="s">
        <v>507</v>
      </c>
      <c r="F74" s="114" t="s">
        <v>159</v>
      </c>
      <c r="G74" s="94" t="s">
        <v>187</v>
      </c>
      <c r="H74" s="95">
        <v>1</v>
      </c>
      <c r="I74" s="92" t="s">
        <v>430</v>
      </c>
      <c r="J74" s="112">
        <v>2</v>
      </c>
      <c r="K74" s="93">
        <f>VLOOKUP(E74,照明設備稼働時間!$A$4:$F$23,5,FALSE)</f>
        <v>2299</v>
      </c>
      <c r="L74" s="93" t="str">
        <f t="shared" si="2"/>
        <v>FDL27W1ダウンライト　φ150</v>
      </c>
      <c r="M74" s="93">
        <f>VLOOKUP(L74,照明器具種一覧!$B$4:$F$130,5,FALSE)</f>
        <v>32</v>
      </c>
      <c r="N74" s="106">
        <v>1</v>
      </c>
      <c r="O74" s="147">
        <f t="shared" si="3"/>
        <v>147.136</v>
      </c>
    </row>
    <row r="75" spans="1:15">
      <c r="A75" s="90" t="s">
        <v>608</v>
      </c>
      <c r="B75" s="110" t="s">
        <v>531</v>
      </c>
      <c r="C75" s="113" t="s">
        <v>396</v>
      </c>
      <c r="D75" s="90" t="s">
        <v>21</v>
      </c>
      <c r="E75" s="90" t="s">
        <v>507</v>
      </c>
      <c r="F75" s="114" t="s">
        <v>395</v>
      </c>
      <c r="G75" s="94" t="s">
        <v>397</v>
      </c>
      <c r="H75" s="95">
        <v>1</v>
      </c>
      <c r="I75" s="92" t="s">
        <v>398</v>
      </c>
      <c r="J75" s="112">
        <v>1</v>
      </c>
      <c r="K75" s="93">
        <f>VLOOKUP(E75,照明設備稼働時間!$A$4:$F$23,5,FALSE)</f>
        <v>2299</v>
      </c>
      <c r="L75" s="93" t="str">
        <f t="shared" si="2"/>
        <v>JRD75W1ダウンライト</v>
      </c>
      <c r="M75" s="93">
        <f>VLOOKUP(L75,照明器具種一覧!$B$4:$F$130,5,FALSE)</f>
        <v>75</v>
      </c>
      <c r="N75" s="106">
        <v>0</v>
      </c>
      <c r="O75" s="147">
        <f t="shared" si="3"/>
        <v>0</v>
      </c>
    </row>
    <row r="76" spans="1:15">
      <c r="A76" s="90" t="s">
        <v>609</v>
      </c>
      <c r="B76" s="110" t="s">
        <v>531</v>
      </c>
      <c r="C76" s="113" t="s">
        <v>73</v>
      </c>
      <c r="D76" s="90" t="s">
        <v>21</v>
      </c>
      <c r="E76" s="90" t="s">
        <v>507</v>
      </c>
      <c r="F76" s="114" t="s">
        <v>400</v>
      </c>
      <c r="G76" s="94" t="s">
        <v>187</v>
      </c>
      <c r="H76" s="95">
        <v>1</v>
      </c>
      <c r="I76" s="92" t="s">
        <v>430</v>
      </c>
      <c r="J76" s="112">
        <v>8</v>
      </c>
      <c r="K76" s="93">
        <f>VLOOKUP(E76,照明設備稼働時間!$A$4:$F$23,5,FALSE)</f>
        <v>2299</v>
      </c>
      <c r="L76" s="93" t="str">
        <f t="shared" si="2"/>
        <v>FDL27W1ダウンライト　φ150</v>
      </c>
      <c r="M76" s="93">
        <f>VLOOKUP(L76,照明器具種一覧!$B$4:$F$130,5,FALSE)</f>
        <v>32</v>
      </c>
      <c r="N76" s="106">
        <v>1</v>
      </c>
      <c r="O76" s="147">
        <f t="shared" si="3"/>
        <v>588.54399999999998</v>
      </c>
    </row>
    <row r="77" spans="1:15">
      <c r="A77" s="90" t="s">
        <v>610</v>
      </c>
      <c r="B77" s="110" t="s">
        <v>531</v>
      </c>
      <c r="C77" s="113" t="s">
        <v>97</v>
      </c>
      <c r="D77" s="90" t="s">
        <v>21</v>
      </c>
      <c r="E77" s="90" t="s">
        <v>507</v>
      </c>
      <c r="F77" s="114" t="s">
        <v>140</v>
      </c>
      <c r="G77" s="94" t="s">
        <v>192</v>
      </c>
      <c r="H77" s="95">
        <v>1</v>
      </c>
      <c r="I77" s="92" t="s">
        <v>391</v>
      </c>
      <c r="J77" s="112">
        <v>12</v>
      </c>
      <c r="K77" s="93">
        <f>VLOOKUP(E77,照明設備稼働時間!$A$4:$F$23,5,FALSE)</f>
        <v>2299</v>
      </c>
      <c r="L77" s="93" t="str">
        <f t="shared" si="2"/>
        <v>FDL27W1ﾀﾞｳﾝﾗｲﾄ　耐塩耐食防水形</v>
      </c>
      <c r="M77" s="93">
        <f>VLOOKUP(L77,照明器具種一覧!$B$4:$F$130,5,FALSE)</f>
        <v>32</v>
      </c>
      <c r="N77" s="106">
        <v>1</v>
      </c>
      <c r="O77" s="147">
        <f t="shared" si="3"/>
        <v>882.81600000000003</v>
      </c>
    </row>
    <row r="78" spans="1:15">
      <c r="A78" s="90" t="s">
        <v>611</v>
      </c>
      <c r="B78" s="110" t="s">
        <v>531</v>
      </c>
      <c r="C78" s="113" t="s">
        <v>98</v>
      </c>
      <c r="D78" s="90" t="s">
        <v>21</v>
      </c>
      <c r="E78" s="90" t="s">
        <v>507</v>
      </c>
      <c r="F78" s="114" t="s">
        <v>414</v>
      </c>
      <c r="G78" s="94" t="s">
        <v>368</v>
      </c>
      <c r="H78" s="95">
        <v>1</v>
      </c>
      <c r="I78" s="92" t="s">
        <v>181</v>
      </c>
      <c r="J78" s="112">
        <v>1</v>
      </c>
      <c r="K78" s="93">
        <f>VLOOKUP(E78,照明設備稼働時間!$A$4:$F$23,5,FALSE)</f>
        <v>2299</v>
      </c>
      <c r="L78" s="93" t="str">
        <f t="shared" si="2"/>
        <v>FPL9W1フットライト</v>
      </c>
      <c r="M78" s="93">
        <f>VLOOKUP(L78,照明器具種一覧!$B$4:$F$130,5,FALSE)</f>
        <v>13</v>
      </c>
      <c r="N78" s="106">
        <v>1</v>
      </c>
      <c r="O78" s="147">
        <f t="shared" si="3"/>
        <v>29.887</v>
      </c>
    </row>
    <row r="79" spans="1:15">
      <c r="A79" s="90" t="s">
        <v>612</v>
      </c>
      <c r="B79" s="110" t="s">
        <v>531</v>
      </c>
      <c r="C79" s="113" t="s">
        <v>77</v>
      </c>
      <c r="D79" s="90" t="s">
        <v>21</v>
      </c>
      <c r="E79" s="90" t="s">
        <v>512</v>
      </c>
      <c r="F79" s="114" t="s">
        <v>142</v>
      </c>
      <c r="G79" s="94" t="s">
        <v>13</v>
      </c>
      <c r="H79" s="95">
        <v>1</v>
      </c>
      <c r="I79" s="92" t="s">
        <v>160</v>
      </c>
      <c r="J79" s="112">
        <v>2</v>
      </c>
      <c r="K79" s="93">
        <f>VLOOKUP(E79,照明設備稼働時間!$A$4:$F$23,5,FALSE)</f>
        <v>242</v>
      </c>
      <c r="L79" s="93" t="str">
        <f t="shared" si="2"/>
        <v>FHF32W1埋込　下面開放　W220</v>
      </c>
      <c r="M79" s="93">
        <f>VLOOKUP(L79,照明器具種一覧!$B$4:$F$130,5,FALSE)</f>
        <v>38</v>
      </c>
      <c r="N79" s="106">
        <v>1</v>
      </c>
      <c r="O79" s="147">
        <f t="shared" si="3"/>
        <v>18.391999999999999</v>
      </c>
    </row>
    <row r="80" spans="1:15">
      <c r="A80" s="90" t="s">
        <v>613</v>
      </c>
      <c r="B80" s="110" t="s">
        <v>531</v>
      </c>
      <c r="C80" s="113" t="s">
        <v>74</v>
      </c>
      <c r="D80" s="90" t="s">
        <v>21</v>
      </c>
      <c r="E80" s="90" t="s">
        <v>512</v>
      </c>
      <c r="F80" s="114" t="s">
        <v>142</v>
      </c>
      <c r="G80" s="94" t="s">
        <v>28</v>
      </c>
      <c r="H80" s="95">
        <v>1</v>
      </c>
      <c r="I80" s="92" t="s">
        <v>163</v>
      </c>
      <c r="J80" s="112">
        <v>2</v>
      </c>
      <c r="K80" s="93">
        <f>VLOOKUP(E80,照明設備稼働時間!$A$4:$F$23,5,FALSE)</f>
        <v>242</v>
      </c>
      <c r="L80" s="93" t="str">
        <f t="shared" si="2"/>
        <v>FHF32W1間接トラフ</v>
      </c>
      <c r="M80" s="93">
        <f>VLOOKUP(L80,照明器具種一覧!$B$4:$F$130,5,FALSE)</f>
        <v>48</v>
      </c>
      <c r="N80" s="106">
        <v>1</v>
      </c>
      <c r="O80" s="147">
        <f t="shared" si="3"/>
        <v>23.231999999999999</v>
      </c>
    </row>
    <row r="81" spans="1:15">
      <c r="A81" s="90" t="s">
        <v>614</v>
      </c>
      <c r="B81" s="110" t="s">
        <v>531</v>
      </c>
      <c r="C81" s="113" t="s">
        <v>77</v>
      </c>
      <c r="D81" s="90" t="s">
        <v>21</v>
      </c>
      <c r="E81" s="90" t="s">
        <v>512</v>
      </c>
      <c r="F81" s="114" t="s">
        <v>143</v>
      </c>
      <c r="G81" s="94" t="s">
        <v>13</v>
      </c>
      <c r="H81" s="95">
        <v>1</v>
      </c>
      <c r="I81" s="92" t="s">
        <v>160</v>
      </c>
      <c r="J81" s="112">
        <v>4</v>
      </c>
      <c r="K81" s="93">
        <f>VLOOKUP(E81,照明設備稼働時間!$A$4:$F$23,5,FALSE)</f>
        <v>242</v>
      </c>
      <c r="L81" s="93" t="str">
        <f t="shared" si="2"/>
        <v>FHF32W1埋込　下面開放　W220</v>
      </c>
      <c r="M81" s="93">
        <f>VLOOKUP(L81,照明器具種一覧!$B$4:$F$130,5,FALSE)</f>
        <v>38</v>
      </c>
      <c r="N81" s="106">
        <v>1</v>
      </c>
      <c r="O81" s="147">
        <f t="shared" si="3"/>
        <v>36.783999999999999</v>
      </c>
    </row>
    <row r="82" spans="1:15">
      <c r="A82" s="90" t="s">
        <v>615</v>
      </c>
      <c r="B82" s="110" t="s">
        <v>531</v>
      </c>
      <c r="C82" s="113" t="s">
        <v>74</v>
      </c>
      <c r="D82" s="90" t="s">
        <v>21</v>
      </c>
      <c r="E82" s="90" t="s">
        <v>512</v>
      </c>
      <c r="F82" s="114" t="s">
        <v>143</v>
      </c>
      <c r="G82" s="94" t="s">
        <v>13</v>
      </c>
      <c r="H82" s="95">
        <v>1</v>
      </c>
      <c r="I82" s="92" t="s">
        <v>163</v>
      </c>
      <c r="J82" s="112">
        <v>2</v>
      </c>
      <c r="K82" s="93">
        <f>VLOOKUP(E82,照明設備稼働時間!$A$4:$F$23,5,FALSE)</f>
        <v>242</v>
      </c>
      <c r="L82" s="93" t="str">
        <f t="shared" si="2"/>
        <v>FHF32W1間接トラフ</v>
      </c>
      <c r="M82" s="93">
        <f>VLOOKUP(L82,照明器具種一覧!$B$4:$F$130,5,FALSE)</f>
        <v>48</v>
      </c>
      <c r="N82" s="106">
        <v>1</v>
      </c>
      <c r="O82" s="147">
        <f t="shared" si="3"/>
        <v>23.231999999999999</v>
      </c>
    </row>
    <row r="83" spans="1:15">
      <c r="A83" s="90" t="s">
        <v>616</v>
      </c>
      <c r="B83" s="110" t="s">
        <v>531</v>
      </c>
      <c r="C83" s="113" t="s">
        <v>73</v>
      </c>
      <c r="D83" s="90" t="s">
        <v>22</v>
      </c>
      <c r="E83" s="90" t="s">
        <v>507</v>
      </c>
      <c r="F83" s="114" t="s">
        <v>408</v>
      </c>
      <c r="G83" s="94" t="s">
        <v>187</v>
      </c>
      <c r="H83" s="95">
        <v>1</v>
      </c>
      <c r="I83" s="92" t="s">
        <v>430</v>
      </c>
      <c r="J83" s="112">
        <v>8</v>
      </c>
      <c r="K83" s="93">
        <f>VLOOKUP(E83,照明設備稼働時間!$A$4:$F$23,5,FALSE)</f>
        <v>2299</v>
      </c>
      <c r="L83" s="93" t="str">
        <f t="shared" si="2"/>
        <v>FDL27W1ダウンライト　φ150</v>
      </c>
      <c r="M83" s="93">
        <f>VLOOKUP(L83,照明器具種一覧!$B$4:$F$130,5,FALSE)</f>
        <v>32</v>
      </c>
      <c r="N83" s="106">
        <v>1</v>
      </c>
      <c r="O83" s="147">
        <f t="shared" si="3"/>
        <v>588.54399999999998</v>
      </c>
    </row>
    <row r="84" spans="1:15">
      <c r="A84" s="90" t="s">
        <v>617</v>
      </c>
      <c r="B84" s="110" t="s">
        <v>531</v>
      </c>
      <c r="C84" s="113" t="s">
        <v>97</v>
      </c>
      <c r="D84" s="90" t="s">
        <v>21</v>
      </c>
      <c r="E84" s="90" t="s">
        <v>507</v>
      </c>
      <c r="F84" s="114" t="s">
        <v>140</v>
      </c>
      <c r="G84" s="94" t="s">
        <v>192</v>
      </c>
      <c r="H84" s="95">
        <v>1</v>
      </c>
      <c r="I84" s="92" t="s">
        <v>392</v>
      </c>
      <c r="J84" s="112">
        <v>8</v>
      </c>
      <c r="K84" s="93">
        <f>VLOOKUP(E84,照明設備稼働時間!$A$4:$F$23,5,FALSE)</f>
        <v>2299</v>
      </c>
      <c r="L84" s="93" t="str">
        <f t="shared" si="2"/>
        <v>FDL27W1ﾀﾞｳﾝﾗｲﾄ　φ150　耐塩耐食防水形</v>
      </c>
      <c r="M84" s="93">
        <f>VLOOKUP(L84,照明器具種一覧!$B$4:$F$130,5,FALSE)</f>
        <v>32</v>
      </c>
      <c r="N84" s="106">
        <v>1</v>
      </c>
      <c r="O84" s="147">
        <f t="shared" si="3"/>
        <v>588.54399999999998</v>
      </c>
    </row>
    <row r="85" spans="1:15">
      <c r="A85" s="90" t="s">
        <v>618</v>
      </c>
      <c r="B85" s="110" t="s">
        <v>531</v>
      </c>
      <c r="C85" s="113" t="s">
        <v>99</v>
      </c>
      <c r="D85" s="90" t="s">
        <v>21</v>
      </c>
      <c r="E85" s="90" t="s">
        <v>1073</v>
      </c>
      <c r="F85" s="114" t="s">
        <v>144</v>
      </c>
      <c r="G85" s="94" t="s">
        <v>13</v>
      </c>
      <c r="H85" s="95">
        <v>2</v>
      </c>
      <c r="I85" s="92" t="s">
        <v>160</v>
      </c>
      <c r="J85" s="112">
        <v>12</v>
      </c>
      <c r="K85" s="93">
        <f>VLOOKUP(E85,照明設備稼働時間!$A$4:$F$23,5,FALSE)</f>
        <v>2299</v>
      </c>
      <c r="L85" s="93" t="str">
        <f t="shared" si="2"/>
        <v>FHF32W2埋込　下面開放　W220</v>
      </c>
      <c r="M85" s="93">
        <f>VLOOKUP(L85,照明器具種一覧!$B$4:$F$130,5,FALSE)</f>
        <v>67</v>
      </c>
      <c r="N85" s="106">
        <v>1</v>
      </c>
      <c r="O85" s="147">
        <f t="shared" si="3"/>
        <v>1848.396</v>
      </c>
    </row>
    <row r="86" spans="1:15">
      <c r="A86" s="90" t="s">
        <v>619</v>
      </c>
      <c r="B86" s="110" t="s">
        <v>531</v>
      </c>
      <c r="C86" s="113" t="s">
        <v>54</v>
      </c>
      <c r="D86" s="90" t="s">
        <v>21</v>
      </c>
      <c r="E86" s="90" t="s">
        <v>1073</v>
      </c>
      <c r="F86" s="114" t="s">
        <v>144</v>
      </c>
      <c r="G86" s="94" t="s">
        <v>189</v>
      </c>
      <c r="H86" s="95">
        <v>2</v>
      </c>
      <c r="I86" s="92" t="s">
        <v>182</v>
      </c>
      <c r="J86" s="112">
        <v>1</v>
      </c>
      <c r="K86" s="93">
        <f>VLOOKUP(E86,照明設備稼働時間!$A$4:$F$23,5,FALSE)</f>
        <v>2299</v>
      </c>
      <c r="L86" s="93" t="str">
        <f t="shared" si="2"/>
        <v>FL40W2コーナー灯</v>
      </c>
      <c r="M86" s="93">
        <f>VLOOKUP(L86,照明器具種一覧!$B$4:$F$130,5,FALSE)</f>
        <v>44</v>
      </c>
      <c r="N86" s="106">
        <v>1</v>
      </c>
      <c r="O86" s="147">
        <f t="shared" si="3"/>
        <v>101.15600000000001</v>
      </c>
    </row>
    <row r="87" spans="1:15">
      <c r="A87" s="90" t="s">
        <v>620</v>
      </c>
      <c r="B87" s="110" t="s">
        <v>531</v>
      </c>
      <c r="C87" s="113" t="s">
        <v>86</v>
      </c>
      <c r="D87" s="90" t="s">
        <v>21</v>
      </c>
      <c r="E87" s="90" t="s">
        <v>1073</v>
      </c>
      <c r="F87" s="114" t="s">
        <v>144</v>
      </c>
      <c r="G87" s="94" t="s">
        <v>421</v>
      </c>
      <c r="H87" s="95">
        <v>1</v>
      </c>
      <c r="I87" s="92" t="s">
        <v>412</v>
      </c>
      <c r="J87" s="112">
        <v>2</v>
      </c>
      <c r="K87" s="93">
        <f>VLOOKUP(E87,照明設備稼働時間!$A$4:$F$23,5,FALSE)</f>
        <v>2299</v>
      </c>
      <c r="L87" s="93" t="str">
        <f t="shared" si="2"/>
        <v>FL20W1ミラー灯</v>
      </c>
      <c r="M87" s="93">
        <f>VLOOKUP(L87,照明器具種一覧!$B$4:$F$130,5,FALSE)</f>
        <v>22.5</v>
      </c>
      <c r="N87" s="106">
        <v>1</v>
      </c>
      <c r="O87" s="147">
        <f t="shared" si="3"/>
        <v>103.455</v>
      </c>
    </row>
    <row r="88" spans="1:15">
      <c r="A88" s="90" t="s">
        <v>621</v>
      </c>
      <c r="B88" s="110" t="s">
        <v>531</v>
      </c>
      <c r="C88" s="113" t="s">
        <v>17</v>
      </c>
      <c r="D88" s="90" t="s">
        <v>21</v>
      </c>
      <c r="E88" s="90" t="s">
        <v>1073</v>
      </c>
      <c r="F88" s="114" t="s">
        <v>145</v>
      </c>
      <c r="G88" s="94" t="s">
        <v>13</v>
      </c>
      <c r="H88" s="95">
        <v>1</v>
      </c>
      <c r="I88" s="92" t="s">
        <v>432</v>
      </c>
      <c r="J88" s="112">
        <v>2</v>
      </c>
      <c r="K88" s="93">
        <f>VLOOKUP(E88,照明設備稼働時間!$A$4:$F$23,5,FALSE)</f>
        <v>2299</v>
      </c>
      <c r="L88" s="93" t="str">
        <f t="shared" si="2"/>
        <v>FHF32W1逆富士</v>
      </c>
      <c r="M88" s="93">
        <f>VLOOKUP(L88,照明器具種一覧!$B$4:$F$130,5,FALSE)</f>
        <v>48</v>
      </c>
      <c r="N88" s="106">
        <v>1</v>
      </c>
      <c r="O88" s="147">
        <f t="shared" si="3"/>
        <v>220.70400000000001</v>
      </c>
    </row>
    <row r="89" spans="1:15">
      <c r="A89" s="90" t="s">
        <v>622</v>
      </c>
      <c r="B89" s="110" t="s">
        <v>531</v>
      </c>
      <c r="C89" s="113" t="s">
        <v>99</v>
      </c>
      <c r="D89" s="90" t="s">
        <v>21</v>
      </c>
      <c r="E89" s="90" t="s">
        <v>1073</v>
      </c>
      <c r="F89" s="114" t="s">
        <v>146</v>
      </c>
      <c r="G89" s="94" t="s">
        <v>13</v>
      </c>
      <c r="H89" s="95">
        <v>2</v>
      </c>
      <c r="I89" s="92" t="s">
        <v>160</v>
      </c>
      <c r="J89" s="112">
        <v>27</v>
      </c>
      <c r="K89" s="93">
        <f>VLOOKUP(E89,照明設備稼働時間!$A$4:$F$23,5,FALSE)</f>
        <v>2299</v>
      </c>
      <c r="L89" s="93" t="str">
        <f t="shared" si="2"/>
        <v>FHF32W2埋込　下面開放　W220</v>
      </c>
      <c r="M89" s="93">
        <f>VLOOKUP(L89,照明器具種一覧!$B$4:$F$130,5,FALSE)</f>
        <v>67</v>
      </c>
      <c r="N89" s="106">
        <v>1</v>
      </c>
      <c r="O89" s="147">
        <f t="shared" si="3"/>
        <v>4158.8909999999996</v>
      </c>
    </row>
    <row r="90" spans="1:15">
      <c r="A90" s="90" t="s">
        <v>623</v>
      </c>
      <c r="B90" s="110" t="s">
        <v>531</v>
      </c>
      <c r="C90" s="113" t="s">
        <v>86</v>
      </c>
      <c r="D90" s="90" t="s">
        <v>21</v>
      </c>
      <c r="E90" s="90" t="s">
        <v>1073</v>
      </c>
      <c r="F90" s="114" t="s">
        <v>146</v>
      </c>
      <c r="G90" s="94" t="s">
        <v>421</v>
      </c>
      <c r="H90" s="95">
        <v>1</v>
      </c>
      <c r="I90" s="92" t="s">
        <v>262</v>
      </c>
      <c r="J90" s="112">
        <v>1</v>
      </c>
      <c r="K90" s="93">
        <f>VLOOKUP(E90,照明設備稼働時間!$A$4:$F$23,5,FALSE)</f>
        <v>2299</v>
      </c>
      <c r="L90" s="93" t="str">
        <f t="shared" si="2"/>
        <v>FL20W1ミラー灯</v>
      </c>
      <c r="M90" s="93">
        <f>VLOOKUP(L90,照明器具種一覧!$B$4:$F$130,5,FALSE)</f>
        <v>22.5</v>
      </c>
      <c r="N90" s="106">
        <v>1</v>
      </c>
      <c r="O90" s="147">
        <f t="shared" si="3"/>
        <v>51.727499999999999</v>
      </c>
    </row>
    <row r="91" spans="1:15">
      <c r="A91" s="90" t="s">
        <v>624</v>
      </c>
      <c r="B91" s="110" t="s">
        <v>531</v>
      </c>
      <c r="C91" s="113"/>
      <c r="D91" s="90" t="s">
        <v>21</v>
      </c>
      <c r="E91" s="90" t="s">
        <v>1073</v>
      </c>
      <c r="F91" s="114" t="s">
        <v>146</v>
      </c>
      <c r="G91" s="94" t="s">
        <v>194</v>
      </c>
      <c r="H91" s="95">
        <v>1</v>
      </c>
      <c r="I91" s="92" t="s">
        <v>183</v>
      </c>
      <c r="J91" s="112">
        <v>1</v>
      </c>
      <c r="K91" s="93">
        <f>VLOOKUP(E91,照明設備稼働時間!$A$4:$F$23,5,FALSE)</f>
        <v>2299</v>
      </c>
      <c r="L91" s="93" t="str">
        <f t="shared" si="2"/>
        <v>FL15W1流し元　壁付</v>
      </c>
      <c r="M91" s="93">
        <f>VLOOKUP(L91,照明器具種一覧!$B$4:$F$130,5,FALSE)</f>
        <v>15</v>
      </c>
      <c r="N91" s="106">
        <v>1</v>
      </c>
      <c r="O91" s="147">
        <f t="shared" si="3"/>
        <v>34.484999999999999</v>
      </c>
    </row>
    <row r="92" spans="1:15">
      <c r="A92" s="90" t="s">
        <v>625</v>
      </c>
      <c r="B92" s="110" t="s">
        <v>531</v>
      </c>
      <c r="C92" s="113"/>
      <c r="D92" s="90" t="s">
        <v>21</v>
      </c>
      <c r="E92" s="90" t="s">
        <v>1073</v>
      </c>
      <c r="F92" s="114" t="s">
        <v>146</v>
      </c>
      <c r="G92" s="94" t="s">
        <v>187</v>
      </c>
      <c r="H92" s="95">
        <v>1</v>
      </c>
      <c r="I92" s="92" t="s">
        <v>430</v>
      </c>
      <c r="J92" s="112">
        <v>4</v>
      </c>
      <c r="K92" s="93">
        <f>VLOOKUP(E92,照明設備稼働時間!$A$4:$F$23,5,FALSE)</f>
        <v>2299</v>
      </c>
      <c r="L92" s="93" t="str">
        <f t="shared" si="2"/>
        <v>FDL27W1ダウンライト　φ150</v>
      </c>
      <c r="M92" s="93">
        <f>VLOOKUP(L92,照明器具種一覧!$B$4:$F$130,5,FALSE)</f>
        <v>32</v>
      </c>
      <c r="N92" s="106">
        <v>1</v>
      </c>
      <c r="O92" s="147">
        <f t="shared" si="3"/>
        <v>294.27199999999999</v>
      </c>
    </row>
    <row r="93" spans="1:15">
      <c r="A93" s="90" t="s">
        <v>626</v>
      </c>
      <c r="B93" s="110" t="s">
        <v>531</v>
      </c>
      <c r="C93" s="113" t="s">
        <v>17</v>
      </c>
      <c r="D93" s="90" t="s">
        <v>21</v>
      </c>
      <c r="E93" s="90" t="s">
        <v>513</v>
      </c>
      <c r="F93" s="114" t="s">
        <v>147</v>
      </c>
      <c r="G93" s="94" t="s">
        <v>13</v>
      </c>
      <c r="H93" s="95">
        <v>1</v>
      </c>
      <c r="I93" s="92" t="s">
        <v>432</v>
      </c>
      <c r="J93" s="112">
        <v>2</v>
      </c>
      <c r="K93" s="93">
        <f>VLOOKUP(E93,照明設備稼働時間!$A$4:$F$23,5,FALSE)</f>
        <v>242</v>
      </c>
      <c r="L93" s="93" t="str">
        <f t="shared" si="2"/>
        <v>FHF32W1逆富士</v>
      </c>
      <c r="M93" s="93">
        <f>VLOOKUP(L93,照明器具種一覧!$B$4:$F$130,5,FALSE)</f>
        <v>48</v>
      </c>
      <c r="N93" s="106">
        <v>1</v>
      </c>
      <c r="O93" s="147">
        <f t="shared" si="3"/>
        <v>23.231999999999999</v>
      </c>
    </row>
    <row r="94" spans="1:15">
      <c r="A94" s="90" t="s">
        <v>627</v>
      </c>
      <c r="B94" s="110" t="s">
        <v>531</v>
      </c>
      <c r="C94" s="113" t="s">
        <v>78</v>
      </c>
      <c r="D94" s="90" t="s">
        <v>21</v>
      </c>
      <c r="E94" s="90" t="s">
        <v>517</v>
      </c>
      <c r="F94" s="114" t="s">
        <v>148</v>
      </c>
      <c r="G94" s="94" t="s">
        <v>421</v>
      </c>
      <c r="H94" s="95">
        <v>1</v>
      </c>
      <c r="I94" s="92" t="s">
        <v>64</v>
      </c>
      <c r="J94" s="112">
        <v>1</v>
      </c>
      <c r="K94" s="93">
        <f>VLOOKUP(E94,照明設備稼働時間!$A$4:$F$23,5,FALSE)</f>
        <v>0</v>
      </c>
      <c r="L94" s="93" t="str">
        <f t="shared" si="2"/>
        <v>FL20W1片反射笠</v>
      </c>
      <c r="M94" s="93">
        <f>VLOOKUP(L94,照明器具種一覧!$B$4:$F$130,5,FALSE)</f>
        <v>22.5</v>
      </c>
      <c r="N94" s="106">
        <v>1</v>
      </c>
      <c r="O94" s="147">
        <f t="shared" si="3"/>
        <v>0</v>
      </c>
    </row>
    <row r="95" spans="1:15">
      <c r="A95" s="90" t="s">
        <v>628</v>
      </c>
      <c r="B95" s="110" t="s">
        <v>531</v>
      </c>
      <c r="C95" s="113" t="s">
        <v>100</v>
      </c>
      <c r="D95" s="90" t="s">
        <v>21</v>
      </c>
      <c r="E95" s="90" t="s">
        <v>507</v>
      </c>
      <c r="F95" s="114" t="s">
        <v>149</v>
      </c>
      <c r="G95" s="94" t="s">
        <v>425</v>
      </c>
      <c r="H95" s="95">
        <v>2</v>
      </c>
      <c r="I95" s="92" t="s">
        <v>184</v>
      </c>
      <c r="J95" s="112">
        <v>1</v>
      </c>
      <c r="K95" s="93">
        <f>VLOOKUP(E95,照明設備稼働時間!$A$4:$F$23,5,FALSE)</f>
        <v>2299</v>
      </c>
      <c r="L95" s="93" t="str">
        <f t="shared" si="2"/>
        <v>FPL55W2スクエア　ルーバー 埋込□350</v>
      </c>
      <c r="M95" s="93">
        <f>VLOOKUP(L95,照明器具種一覧!$B$4:$F$130,5,FALSE)</f>
        <v>107</v>
      </c>
      <c r="N95" s="106">
        <v>1</v>
      </c>
      <c r="O95" s="147">
        <f t="shared" si="3"/>
        <v>245.99299999999999</v>
      </c>
    </row>
    <row r="96" spans="1:15">
      <c r="A96" s="90" t="s">
        <v>629</v>
      </c>
      <c r="B96" s="110" t="s">
        <v>531</v>
      </c>
      <c r="C96" s="113" t="s">
        <v>85</v>
      </c>
      <c r="D96" s="90" t="s">
        <v>21</v>
      </c>
      <c r="E96" s="90" t="s">
        <v>507</v>
      </c>
      <c r="F96" s="114" t="s">
        <v>149</v>
      </c>
      <c r="G96" s="94" t="s">
        <v>187</v>
      </c>
      <c r="H96" s="95">
        <v>1</v>
      </c>
      <c r="I96" s="92" t="s">
        <v>430</v>
      </c>
      <c r="J96" s="112">
        <v>3</v>
      </c>
      <c r="K96" s="93">
        <f>VLOOKUP(E96,照明設備稼働時間!$A$4:$F$23,5,FALSE)</f>
        <v>2299</v>
      </c>
      <c r="L96" s="93" t="str">
        <f t="shared" si="2"/>
        <v>FDL27W1ダウンライト　φ150</v>
      </c>
      <c r="M96" s="93">
        <f>VLOOKUP(L96,照明器具種一覧!$B$4:$F$130,5,FALSE)</f>
        <v>32</v>
      </c>
      <c r="N96" s="106">
        <v>1</v>
      </c>
      <c r="O96" s="147">
        <f t="shared" si="3"/>
        <v>220.70400000000001</v>
      </c>
    </row>
    <row r="97" spans="1:15">
      <c r="A97" s="90" t="s">
        <v>630</v>
      </c>
      <c r="B97" s="110" t="s">
        <v>531</v>
      </c>
      <c r="C97" s="113" t="s">
        <v>73</v>
      </c>
      <c r="D97" s="90" t="s">
        <v>21</v>
      </c>
      <c r="E97" s="90" t="s">
        <v>511</v>
      </c>
      <c r="F97" s="114" t="s">
        <v>150</v>
      </c>
      <c r="G97" s="94" t="s">
        <v>187</v>
      </c>
      <c r="H97" s="95">
        <v>1</v>
      </c>
      <c r="I97" s="92" t="s">
        <v>430</v>
      </c>
      <c r="J97" s="112">
        <v>1</v>
      </c>
      <c r="K97" s="93">
        <f>VLOOKUP(E97,照明設備稼働時間!$A$4:$F$23,5,FALSE)</f>
        <v>484</v>
      </c>
      <c r="L97" s="93" t="str">
        <f t="shared" si="2"/>
        <v>FDL27W1ダウンライト　φ150</v>
      </c>
      <c r="M97" s="93">
        <f>VLOOKUP(L97,照明器具種一覧!$B$4:$F$130,5,FALSE)</f>
        <v>32</v>
      </c>
      <c r="N97" s="106">
        <v>1</v>
      </c>
      <c r="O97" s="147">
        <f t="shared" si="3"/>
        <v>15.488</v>
      </c>
    </row>
    <row r="98" spans="1:15">
      <c r="A98" s="90" t="s">
        <v>631</v>
      </c>
      <c r="B98" s="110" t="s">
        <v>531</v>
      </c>
      <c r="C98" s="113" t="s">
        <v>83</v>
      </c>
      <c r="D98" s="90" t="s">
        <v>21</v>
      </c>
      <c r="E98" s="90" t="s">
        <v>511</v>
      </c>
      <c r="F98" s="114" t="s">
        <v>150</v>
      </c>
      <c r="G98" s="94" t="s">
        <v>421</v>
      </c>
      <c r="H98" s="95">
        <v>1</v>
      </c>
      <c r="I98" s="92" t="s">
        <v>435</v>
      </c>
      <c r="J98" s="112">
        <v>1</v>
      </c>
      <c r="K98" s="93">
        <f>VLOOKUP(E98,照明設備稼働時間!$A$4:$F$23,5,FALSE)</f>
        <v>484</v>
      </c>
      <c r="L98" s="93" t="str">
        <f t="shared" si="2"/>
        <v>FL20W1棚下灯</v>
      </c>
      <c r="M98" s="93">
        <f>VLOOKUP(L98,照明器具種一覧!$B$4:$F$130,5,FALSE)</f>
        <v>22.5</v>
      </c>
      <c r="N98" s="106">
        <v>1</v>
      </c>
      <c r="O98" s="147">
        <f t="shared" si="3"/>
        <v>10.89</v>
      </c>
    </row>
    <row r="99" spans="1:15">
      <c r="A99" s="90" t="s">
        <v>632</v>
      </c>
      <c r="B99" s="110" t="s">
        <v>531</v>
      </c>
      <c r="C99" s="113" t="s">
        <v>93</v>
      </c>
      <c r="D99" s="90" t="s">
        <v>21</v>
      </c>
      <c r="E99" s="90" t="s">
        <v>1069</v>
      </c>
      <c r="F99" s="114" t="s">
        <v>132</v>
      </c>
      <c r="G99" s="94" t="s">
        <v>423</v>
      </c>
      <c r="H99" s="95">
        <v>1</v>
      </c>
      <c r="I99" s="92" t="s">
        <v>411</v>
      </c>
      <c r="J99" s="112">
        <v>1</v>
      </c>
      <c r="K99" s="93">
        <f>VLOOKUP(E99,照明設備稼働時間!$A$4:$F$23,5,FALSE)</f>
        <v>913</v>
      </c>
      <c r="L99" s="93" t="str">
        <f t="shared" si="2"/>
        <v>FML18W1ブラケット　WP</v>
      </c>
      <c r="M99" s="93">
        <f>VLOOKUP(L99,照明器具種一覧!$B$4:$F$130,5,FALSE)</f>
        <v>22</v>
      </c>
      <c r="N99" s="106">
        <v>1</v>
      </c>
      <c r="O99" s="147">
        <f t="shared" si="3"/>
        <v>20.085999999999999</v>
      </c>
    </row>
    <row r="100" spans="1:15">
      <c r="A100" s="90" t="s">
        <v>633</v>
      </c>
      <c r="B100" s="110" t="s">
        <v>531</v>
      </c>
      <c r="C100" s="113" t="s">
        <v>56</v>
      </c>
      <c r="D100" s="90" t="s">
        <v>21</v>
      </c>
      <c r="E100" s="90" t="s">
        <v>513</v>
      </c>
      <c r="F100" s="114" t="s">
        <v>393</v>
      </c>
      <c r="G100" s="94" t="s">
        <v>13</v>
      </c>
      <c r="H100" s="95">
        <v>1</v>
      </c>
      <c r="I100" s="92" t="s">
        <v>185</v>
      </c>
      <c r="J100" s="112">
        <v>1</v>
      </c>
      <c r="K100" s="93">
        <f>VLOOKUP(E100,照明設備稼働時間!$A$4:$F$23,5,FALSE)</f>
        <v>242</v>
      </c>
      <c r="L100" s="93" t="str">
        <f t="shared" si="2"/>
        <v>FHF32W1反射笠＋パイプ吊</v>
      </c>
      <c r="M100" s="93">
        <f>VLOOKUP(L100,照明器具種一覧!$B$4:$F$130,5,FALSE)</f>
        <v>48</v>
      </c>
      <c r="N100" s="106">
        <v>1</v>
      </c>
      <c r="O100" s="147">
        <f t="shared" si="3"/>
        <v>11.616</v>
      </c>
    </row>
    <row r="101" spans="1:15">
      <c r="A101" s="90" t="s">
        <v>634</v>
      </c>
      <c r="B101" s="110" t="s">
        <v>531</v>
      </c>
      <c r="C101" s="113" t="s">
        <v>56</v>
      </c>
      <c r="D101" s="90" t="s">
        <v>21</v>
      </c>
      <c r="E101" s="90" t="s">
        <v>513</v>
      </c>
      <c r="F101" s="114" t="s">
        <v>151</v>
      </c>
      <c r="G101" s="94" t="s">
        <v>13</v>
      </c>
      <c r="H101" s="95">
        <v>1</v>
      </c>
      <c r="I101" s="92" t="s">
        <v>185</v>
      </c>
      <c r="J101" s="112">
        <v>1</v>
      </c>
      <c r="K101" s="93">
        <f>VLOOKUP(E101,照明設備稼働時間!$A$4:$F$23,5,FALSE)</f>
        <v>242</v>
      </c>
      <c r="L101" s="93" t="str">
        <f t="shared" si="2"/>
        <v>FHF32W1反射笠＋パイプ吊</v>
      </c>
      <c r="M101" s="93">
        <f>VLOOKUP(L101,照明器具種一覧!$B$4:$F$130,5,FALSE)</f>
        <v>48</v>
      </c>
      <c r="N101" s="106">
        <v>1</v>
      </c>
      <c r="O101" s="147">
        <f t="shared" si="3"/>
        <v>11.616</v>
      </c>
    </row>
    <row r="102" spans="1:15">
      <c r="A102" s="90" t="s">
        <v>635</v>
      </c>
      <c r="B102" s="110" t="s">
        <v>531</v>
      </c>
      <c r="C102" s="113" t="s">
        <v>56</v>
      </c>
      <c r="D102" s="90" t="s">
        <v>21</v>
      </c>
      <c r="E102" s="90" t="s">
        <v>513</v>
      </c>
      <c r="F102" s="114" t="s">
        <v>152</v>
      </c>
      <c r="G102" s="94" t="s">
        <v>13</v>
      </c>
      <c r="H102" s="95">
        <v>1</v>
      </c>
      <c r="I102" s="92" t="s">
        <v>185</v>
      </c>
      <c r="J102" s="112">
        <v>2</v>
      </c>
      <c r="K102" s="93">
        <f>VLOOKUP(E102,照明設備稼働時間!$A$4:$F$23,5,FALSE)</f>
        <v>242</v>
      </c>
      <c r="L102" s="93" t="str">
        <f t="shared" si="2"/>
        <v>FHF32W1反射笠＋パイプ吊</v>
      </c>
      <c r="M102" s="93">
        <f>VLOOKUP(L102,照明器具種一覧!$B$4:$F$130,5,FALSE)</f>
        <v>48</v>
      </c>
      <c r="N102" s="106">
        <v>1</v>
      </c>
      <c r="O102" s="147">
        <f t="shared" si="3"/>
        <v>23.231999999999999</v>
      </c>
    </row>
    <row r="103" spans="1:15">
      <c r="A103" s="90" t="s">
        <v>636</v>
      </c>
      <c r="B103" s="110" t="s">
        <v>531</v>
      </c>
      <c r="C103" s="113" t="s">
        <v>87</v>
      </c>
      <c r="D103" s="90" t="s">
        <v>21</v>
      </c>
      <c r="E103" s="90" t="s">
        <v>1072</v>
      </c>
      <c r="F103" s="114" t="s">
        <v>153</v>
      </c>
      <c r="G103" s="94" t="s">
        <v>13</v>
      </c>
      <c r="H103" s="95">
        <v>1</v>
      </c>
      <c r="I103" s="92" t="s">
        <v>394</v>
      </c>
      <c r="J103" s="112">
        <v>5</v>
      </c>
      <c r="K103" s="93">
        <f>VLOOKUP(E103,照明設備稼働時間!$A$4:$F$23,5,FALSE)</f>
        <v>2299</v>
      </c>
      <c r="L103" s="93" t="str">
        <f t="shared" si="2"/>
        <v>FHF32W1反射笠　ＳＵＳ　WP</v>
      </c>
      <c r="M103" s="93">
        <f>VLOOKUP(L103,照明器具種一覧!$B$4:$F$130,5,FALSE)</f>
        <v>48</v>
      </c>
      <c r="N103" s="106">
        <v>1</v>
      </c>
      <c r="O103" s="147">
        <f t="shared" si="3"/>
        <v>551.76</v>
      </c>
    </row>
    <row r="104" spans="1:15">
      <c r="A104" s="90" t="s">
        <v>637</v>
      </c>
      <c r="B104" s="110" t="s">
        <v>531</v>
      </c>
      <c r="C104" s="113" t="s">
        <v>56</v>
      </c>
      <c r="D104" s="90" t="s">
        <v>21</v>
      </c>
      <c r="E104" s="90" t="s">
        <v>513</v>
      </c>
      <c r="F104" s="114" t="s">
        <v>154</v>
      </c>
      <c r="G104" s="94" t="s">
        <v>13</v>
      </c>
      <c r="H104" s="95">
        <v>1</v>
      </c>
      <c r="I104" s="92" t="s">
        <v>63</v>
      </c>
      <c r="J104" s="112">
        <v>1</v>
      </c>
      <c r="K104" s="93">
        <f>VLOOKUP(E104,照明設備稼働時間!$A$4:$F$23,5,FALSE)</f>
        <v>242</v>
      </c>
      <c r="L104" s="93" t="str">
        <f t="shared" si="2"/>
        <v>FHF32W1反射笠</v>
      </c>
      <c r="M104" s="93">
        <f>VLOOKUP(L104,照明器具種一覧!$B$4:$F$130,5,FALSE)</f>
        <v>48</v>
      </c>
      <c r="N104" s="106">
        <v>1</v>
      </c>
      <c r="O104" s="147">
        <f t="shared" si="3"/>
        <v>11.616</v>
      </c>
    </row>
    <row r="105" spans="1:15">
      <c r="A105" s="90" t="s">
        <v>638</v>
      </c>
      <c r="B105" s="110" t="s">
        <v>531</v>
      </c>
      <c r="C105" s="113" t="s">
        <v>71</v>
      </c>
      <c r="D105" s="90" t="s">
        <v>21</v>
      </c>
      <c r="E105" s="90" t="s">
        <v>1074</v>
      </c>
      <c r="F105" s="114" t="s">
        <v>155</v>
      </c>
      <c r="G105" s="94" t="s">
        <v>28</v>
      </c>
      <c r="H105" s="95">
        <v>2</v>
      </c>
      <c r="I105" s="92" t="s">
        <v>160</v>
      </c>
      <c r="J105" s="112">
        <v>4</v>
      </c>
      <c r="K105" s="93">
        <f>VLOOKUP(E105,照明設備稼働時間!$A$4:$F$23,5,FALSE)</f>
        <v>2299</v>
      </c>
      <c r="L105" s="93" t="str">
        <f t="shared" si="2"/>
        <v>FHF32W2埋込　下面開放　W220</v>
      </c>
      <c r="M105" s="93">
        <f>VLOOKUP(L105,照明器具種一覧!$B$4:$F$130,5,FALSE)</f>
        <v>67</v>
      </c>
      <c r="N105" s="106">
        <v>1</v>
      </c>
      <c r="O105" s="147">
        <f t="shared" si="3"/>
        <v>616.13199999999995</v>
      </c>
    </row>
    <row r="106" spans="1:15">
      <c r="A106" s="90" t="s">
        <v>639</v>
      </c>
      <c r="B106" s="110" t="s">
        <v>531</v>
      </c>
      <c r="C106" s="113"/>
      <c r="D106" s="90" t="s">
        <v>21</v>
      </c>
      <c r="E106" s="90" t="s">
        <v>1074</v>
      </c>
      <c r="F106" s="114" t="s">
        <v>155</v>
      </c>
      <c r="G106" s="94" t="s">
        <v>421</v>
      </c>
      <c r="H106" s="95">
        <v>1</v>
      </c>
      <c r="I106" s="92" t="s">
        <v>262</v>
      </c>
      <c r="J106" s="112">
        <v>1</v>
      </c>
      <c r="K106" s="93">
        <f>VLOOKUP(E106,照明設備稼働時間!$A$4:$F$23,5,FALSE)</f>
        <v>2299</v>
      </c>
      <c r="L106" s="93" t="str">
        <f t="shared" si="2"/>
        <v>FL20W1ミラー灯</v>
      </c>
      <c r="M106" s="93">
        <f>VLOOKUP(L106,照明器具種一覧!$B$4:$F$130,5,FALSE)</f>
        <v>22.5</v>
      </c>
      <c r="N106" s="106">
        <v>1</v>
      </c>
      <c r="O106" s="147">
        <f t="shared" si="3"/>
        <v>51.727499999999999</v>
      </c>
    </row>
    <row r="107" spans="1:15">
      <c r="A107" s="90" t="s">
        <v>640</v>
      </c>
      <c r="B107" s="110" t="s">
        <v>531</v>
      </c>
      <c r="C107" s="113" t="s">
        <v>101</v>
      </c>
      <c r="D107" s="90" t="s">
        <v>21</v>
      </c>
      <c r="E107" s="90" t="s">
        <v>1074</v>
      </c>
      <c r="F107" s="114" t="s">
        <v>156</v>
      </c>
      <c r="G107" s="94" t="s">
        <v>195</v>
      </c>
      <c r="H107" s="95">
        <v>1</v>
      </c>
      <c r="I107" s="92" t="s">
        <v>441</v>
      </c>
      <c r="J107" s="112">
        <v>4</v>
      </c>
      <c r="K107" s="93">
        <f>VLOOKUP(E107,照明設備稼働時間!$A$4:$F$23,5,FALSE)</f>
        <v>2299</v>
      </c>
      <c r="L107" s="93" t="str">
        <f t="shared" si="2"/>
        <v>FL20W1逆富士　SUS　WP</v>
      </c>
      <c r="M107" s="93">
        <f>VLOOKUP(L107,照明器具種一覧!$B$4:$F$130,5,FALSE)</f>
        <v>22.5</v>
      </c>
      <c r="N107" s="106">
        <v>1</v>
      </c>
      <c r="O107" s="147">
        <f t="shared" si="3"/>
        <v>206.91</v>
      </c>
    </row>
    <row r="108" spans="1:15">
      <c r="A108" s="90" t="s">
        <v>641</v>
      </c>
      <c r="B108" s="110" t="s">
        <v>531</v>
      </c>
      <c r="C108" s="113" t="s">
        <v>86</v>
      </c>
      <c r="D108" s="90" t="s">
        <v>21</v>
      </c>
      <c r="E108" s="90" t="s">
        <v>1074</v>
      </c>
      <c r="F108" s="114" t="s">
        <v>156</v>
      </c>
      <c r="G108" s="94" t="s">
        <v>421</v>
      </c>
      <c r="H108" s="95">
        <v>1</v>
      </c>
      <c r="I108" s="92" t="s">
        <v>412</v>
      </c>
      <c r="J108" s="112">
        <v>2</v>
      </c>
      <c r="K108" s="93">
        <f>VLOOKUP(E108,照明設備稼働時間!$A$4:$F$23,5,FALSE)</f>
        <v>2299</v>
      </c>
      <c r="L108" s="93" t="str">
        <f t="shared" si="2"/>
        <v>FL20W1ミラー灯</v>
      </c>
      <c r="M108" s="93">
        <f>VLOOKUP(L108,照明器具種一覧!$B$4:$F$130,5,FALSE)</f>
        <v>22.5</v>
      </c>
      <c r="N108" s="106">
        <v>1</v>
      </c>
      <c r="O108" s="147">
        <f t="shared" si="3"/>
        <v>103.455</v>
      </c>
    </row>
    <row r="109" spans="1:15">
      <c r="A109" s="90" t="s">
        <v>642</v>
      </c>
      <c r="B109" s="110" t="s">
        <v>531</v>
      </c>
      <c r="C109" s="113" t="s">
        <v>77</v>
      </c>
      <c r="D109" s="90" t="s">
        <v>21</v>
      </c>
      <c r="E109" s="90" t="s">
        <v>507</v>
      </c>
      <c r="F109" s="114" t="s">
        <v>157</v>
      </c>
      <c r="G109" s="94" t="s">
        <v>28</v>
      </c>
      <c r="H109" s="95">
        <v>1</v>
      </c>
      <c r="I109" s="92" t="s">
        <v>160</v>
      </c>
      <c r="J109" s="112">
        <v>3</v>
      </c>
      <c r="K109" s="93">
        <f>VLOOKUP(E109,照明設備稼働時間!$A$4:$F$23,5,FALSE)</f>
        <v>2299</v>
      </c>
      <c r="L109" s="93" t="str">
        <f t="shared" si="2"/>
        <v>FHF32W1埋込　下面開放　W220</v>
      </c>
      <c r="M109" s="93">
        <f>VLOOKUP(L109,照明器具種一覧!$B$4:$F$130,5,FALSE)</f>
        <v>38</v>
      </c>
      <c r="N109" s="106">
        <v>1</v>
      </c>
      <c r="O109" s="147">
        <f t="shared" si="3"/>
        <v>262.08600000000001</v>
      </c>
    </row>
    <row r="110" spans="1:15">
      <c r="A110" s="90" t="s">
        <v>643</v>
      </c>
      <c r="B110" s="110" t="s">
        <v>531</v>
      </c>
      <c r="C110" s="113" t="s">
        <v>102</v>
      </c>
      <c r="D110" s="90" t="s">
        <v>21</v>
      </c>
      <c r="E110" s="90" t="s">
        <v>512</v>
      </c>
      <c r="F110" s="114" t="s">
        <v>158</v>
      </c>
      <c r="G110" s="94" t="s">
        <v>28</v>
      </c>
      <c r="H110" s="95">
        <v>2</v>
      </c>
      <c r="I110" s="92" t="s">
        <v>160</v>
      </c>
      <c r="J110" s="112">
        <v>2</v>
      </c>
      <c r="K110" s="93">
        <f>VLOOKUP(E110,照明設備稼働時間!$A$4:$F$23,5,FALSE)</f>
        <v>242</v>
      </c>
      <c r="L110" s="93" t="str">
        <f t="shared" si="2"/>
        <v>FHF32W2埋込　下面開放　W220</v>
      </c>
      <c r="M110" s="93">
        <f>VLOOKUP(L110,照明器具種一覧!$B$4:$F$130,5,FALSE)</f>
        <v>67</v>
      </c>
      <c r="N110" s="106">
        <v>1</v>
      </c>
      <c r="O110" s="147">
        <f t="shared" si="3"/>
        <v>32.427999999999997</v>
      </c>
    </row>
    <row r="111" spans="1:15">
      <c r="A111" s="90" t="s">
        <v>644</v>
      </c>
      <c r="B111" s="110" t="s">
        <v>531</v>
      </c>
      <c r="C111" s="113" t="s">
        <v>83</v>
      </c>
      <c r="D111" s="90" t="s">
        <v>21</v>
      </c>
      <c r="E111" s="90" t="s">
        <v>512</v>
      </c>
      <c r="F111" s="114" t="s">
        <v>158</v>
      </c>
      <c r="G111" s="94" t="s">
        <v>421</v>
      </c>
      <c r="H111" s="95">
        <v>1</v>
      </c>
      <c r="I111" s="92" t="s">
        <v>442</v>
      </c>
      <c r="J111" s="112">
        <v>1</v>
      </c>
      <c r="K111" s="93">
        <f>VLOOKUP(E111,照明設備稼働時間!$A$4:$F$23,5,FALSE)</f>
        <v>242</v>
      </c>
      <c r="L111" s="93" t="str">
        <f t="shared" si="2"/>
        <v>FL20W1棚下灯　壁付</v>
      </c>
      <c r="M111" s="93">
        <f>VLOOKUP(L111,照明器具種一覧!$B$4:$F$130,5,FALSE)</f>
        <v>22.5</v>
      </c>
      <c r="N111" s="106">
        <v>1</v>
      </c>
      <c r="O111" s="147">
        <f t="shared" si="3"/>
        <v>5.4450000000000003</v>
      </c>
    </row>
    <row r="112" spans="1:15">
      <c r="A112" s="90" t="s">
        <v>645</v>
      </c>
      <c r="B112" s="110" t="s">
        <v>531</v>
      </c>
      <c r="C112" s="113" t="s">
        <v>93</v>
      </c>
      <c r="D112" s="90" t="s">
        <v>21</v>
      </c>
      <c r="E112" s="90" t="s">
        <v>1069</v>
      </c>
      <c r="F112" s="114" t="s">
        <v>132</v>
      </c>
      <c r="G112" s="94" t="s">
        <v>423</v>
      </c>
      <c r="H112" s="95">
        <v>1</v>
      </c>
      <c r="I112" s="92" t="s">
        <v>411</v>
      </c>
      <c r="J112" s="112">
        <v>1</v>
      </c>
      <c r="K112" s="93">
        <f>VLOOKUP(E112,照明設備稼働時間!$A$4:$F$23,5,FALSE)</f>
        <v>913</v>
      </c>
      <c r="L112" s="93" t="str">
        <f t="shared" si="2"/>
        <v>FML18W1ブラケット　WP</v>
      </c>
      <c r="M112" s="93">
        <f>VLOOKUP(L112,照明器具種一覧!$B$4:$F$130,5,FALSE)</f>
        <v>22</v>
      </c>
      <c r="N112" s="106">
        <v>1</v>
      </c>
      <c r="O112" s="147">
        <f t="shared" si="3"/>
        <v>20.085999999999999</v>
      </c>
    </row>
    <row r="113" spans="1:15">
      <c r="A113" s="90" t="s">
        <v>646</v>
      </c>
      <c r="B113" s="110" t="s">
        <v>531</v>
      </c>
      <c r="C113" s="113" t="s">
        <v>70</v>
      </c>
      <c r="D113" s="90" t="s">
        <v>21</v>
      </c>
      <c r="E113" s="90" t="s">
        <v>1069</v>
      </c>
      <c r="F113" s="114" t="s">
        <v>104</v>
      </c>
      <c r="G113" s="94" t="s">
        <v>186</v>
      </c>
      <c r="H113" s="95">
        <v>1</v>
      </c>
      <c r="I113" s="92" t="s">
        <v>38</v>
      </c>
      <c r="J113" s="112">
        <v>1</v>
      </c>
      <c r="K113" s="93">
        <f>VLOOKUP(E113,照明設備稼働時間!$A$4:$F$23,5,FALSE)</f>
        <v>913</v>
      </c>
      <c r="L113" s="93" t="str">
        <f t="shared" si="2"/>
        <v>CDM-TD150W1投光器</v>
      </c>
      <c r="M113" s="93">
        <f>VLOOKUP(L113,照明器具種一覧!$B$4:$F$130,5,FALSE)</f>
        <v>164</v>
      </c>
      <c r="N113" s="106">
        <v>1</v>
      </c>
      <c r="O113" s="147">
        <f t="shared" si="3"/>
        <v>149.732</v>
      </c>
    </row>
    <row r="114" spans="1:15">
      <c r="A114" s="90" t="s">
        <v>647</v>
      </c>
      <c r="B114" s="110" t="s">
        <v>531</v>
      </c>
      <c r="C114" s="113" t="s">
        <v>75</v>
      </c>
      <c r="D114" s="90" t="s">
        <v>21</v>
      </c>
      <c r="E114" s="90" t="s">
        <v>15</v>
      </c>
      <c r="F114" s="114" t="s">
        <v>106</v>
      </c>
      <c r="G114" s="94" t="s">
        <v>188</v>
      </c>
      <c r="H114" s="95">
        <v>1</v>
      </c>
      <c r="I114" s="92" t="s">
        <v>162</v>
      </c>
      <c r="J114" s="112">
        <v>1</v>
      </c>
      <c r="K114" s="93">
        <f>VLOOKUP(E114,照明設備稼働時間!$A$4:$F$23,5,FALSE)</f>
        <v>8760</v>
      </c>
      <c r="L114" s="93" t="str">
        <f t="shared" si="2"/>
        <v>CF220T4ENL1誘導灯</v>
      </c>
      <c r="M114" s="93">
        <f>VLOOKUP(L114,照明器具種一覧!$B$4:$F$130,5,FALSE)</f>
        <v>10</v>
      </c>
      <c r="N114" s="106">
        <v>1</v>
      </c>
      <c r="O114" s="147">
        <f t="shared" si="3"/>
        <v>87.6</v>
      </c>
    </row>
    <row r="115" spans="1:15">
      <c r="A115" s="90" t="s">
        <v>648</v>
      </c>
      <c r="B115" s="110" t="s">
        <v>531</v>
      </c>
      <c r="C115" s="113" t="s">
        <v>80</v>
      </c>
      <c r="D115" s="90" t="s">
        <v>21</v>
      </c>
      <c r="E115" s="90" t="s">
        <v>15</v>
      </c>
      <c r="F115" s="114" t="s">
        <v>113</v>
      </c>
      <c r="G115" s="94" t="s">
        <v>190</v>
      </c>
      <c r="H115" s="95">
        <v>1</v>
      </c>
      <c r="I115" s="92" t="s">
        <v>167</v>
      </c>
      <c r="J115" s="112">
        <v>1</v>
      </c>
      <c r="K115" s="93">
        <f>VLOOKUP(E115,照明設備稼働時間!$A$4:$F$23,5,FALSE)</f>
        <v>8760</v>
      </c>
      <c r="L115" s="93" t="str">
        <f t="shared" si="2"/>
        <v>CF135T4ENL1C級　避難口誘導灯　天付　片面　左向</v>
      </c>
      <c r="M115" s="93">
        <f>VLOOKUP(L115,照明器具種一覧!$B$4:$F$130,5,FALSE)</f>
        <v>4.5</v>
      </c>
      <c r="N115" s="106">
        <v>1</v>
      </c>
      <c r="O115" s="147">
        <f t="shared" si="3"/>
        <v>39.42</v>
      </c>
    </row>
    <row r="116" spans="1:15">
      <c r="A116" s="90" t="s">
        <v>649</v>
      </c>
      <c r="B116" s="110" t="s">
        <v>531</v>
      </c>
      <c r="C116" s="113" t="s">
        <v>81</v>
      </c>
      <c r="D116" s="90" t="s">
        <v>21</v>
      </c>
      <c r="E116" s="90" t="s">
        <v>15</v>
      </c>
      <c r="F116" s="114" t="s">
        <v>113</v>
      </c>
      <c r="G116" s="94" t="s">
        <v>190</v>
      </c>
      <c r="H116" s="95">
        <v>2</v>
      </c>
      <c r="I116" s="92" t="s">
        <v>168</v>
      </c>
      <c r="J116" s="112">
        <v>1</v>
      </c>
      <c r="K116" s="93">
        <f>VLOOKUP(E116,照明設備稼働時間!$A$4:$F$23,5,FALSE)</f>
        <v>8760</v>
      </c>
      <c r="L116" s="93" t="str">
        <f t="shared" si="2"/>
        <v>CF135T4ENL2C級　通路誘導灯　両面　天付　左右矢印</v>
      </c>
      <c r="M116" s="93">
        <f>VLOOKUP(L116,照明器具種一覧!$B$4:$F$130,5,FALSE)</f>
        <v>7.5</v>
      </c>
      <c r="N116" s="106">
        <v>1</v>
      </c>
      <c r="O116" s="147">
        <f t="shared" si="3"/>
        <v>65.7</v>
      </c>
    </row>
    <row r="117" spans="1:15">
      <c r="A117" s="90" t="s">
        <v>650</v>
      </c>
      <c r="B117" s="110" t="s">
        <v>531</v>
      </c>
      <c r="C117" s="113" t="s">
        <v>95</v>
      </c>
      <c r="D117" s="90" t="s">
        <v>21</v>
      </c>
      <c r="E117" s="90" t="s">
        <v>15</v>
      </c>
      <c r="F117" s="114" t="s">
        <v>137</v>
      </c>
      <c r="G117" s="94" t="s">
        <v>193</v>
      </c>
      <c r="H117" s="95">
        <v>1</v>
      </c>
      <c r="I117" s="92" t="s">
        <v>162</v>
      </c>
      <c r="J117" s="112">
        <v>2</v>
      </c>
      <c r="K117" s="93">
        <f>VLOOKUP(E117,照明設備稼働時間!$A$4:$F$23,5,FALSE)</f>
        <v>8760</v>
      </c>
      <c r="L117" s="93" t="str">
        <f t="shared" si="2"/>
        <v>CF210T4ENL1誘導灯</v>
      </c>
      <c r="M117" s="93">
        <f>VLOOKUP(L117,照明器具種一覧!$B$4:$F$130,5,FALSE)</f>
        <v>5.3</v>
      </c>
      <c r="N117" s="106">
        <v>1</v>
      </c>
      <c r="O117" s="147">
        <f t="shared" si="3"/>
        <v>92.855999999999995</v>
      </c>
    </row>
    <row r="118" spans="1:15">
      <c r="A118" s="90" t="s">
        <v>651</v>
      </c>
      <c r="B118" s="110" t="s">
        <v>531</v>
      </c>
      <c r="C118" s="113"/>
      <c r="D118" s="90" t="s">
        <v>21</v>
      </c>
      <c r="E118" s="90" t="s">
        <v>15</v>
      </c>
      <c r="F118" s="114" t="s">
        <v>137</v>
      </c>
      <c r="G118" s="94" t="s">
        <v>31</v>
      </c>
      <c r="H118" s="95">
        <v>1</v>
      </c>
      <c r="I118" s="92" t="s">
        <v>178</v>
      </c>
      <c r="J118" s="112">
        <v>1</v>
      </c>
      <c r="K118" s="93">
        <f>VLOOKUP(E118,照明設備稼働時間!$A$4:$F$23,5,FALSE)</f>
        <v>8760</v>
      </c>
      <c r="L118" s="93" t="str">
        <f t="shared" si="2"/>
        <v>FL20W1BL級　避難口誘導灯　片面　埋込　左向</v>
      </c>
      <c r="M118" s="93">
        <f>VLOOKUP(L118,照明器具種一覧!$B$4:$F$130,5,FALSE)</f>
        <v>20</v>
      </c>
      <c r="N118" s="106">
        <v>1</v>
      </c>
      <c r="O118" s="147">
        <f t="shared" si="3"/>
        <v>175.2</v>
      </c>
    </row>
    <row r="119" spans="1:15">
      <c r="A119" s="90" t="s">
        <v>652</v>
      </c>
      <c r="B119" s="110" t="s">
        <v>531</v>
      </c>
      <c r="C119" s="113"/>
      <c r="D119" s="90" t="s">
        <v>21</v>
      </c>
      <c r="E119" s="90" t="s">
        <v>15</v>
      </c>
      <c r="F119" s="114" t="s">
        <v>137</v>
      </c>
      <c r="G119" s="94" t="s">
        <v>31</v>
      </c>
      <c r="H119" s="95">
        <v>1</v>
      </c>
      <c r="I119" s="92" t="s">
        <v>178</v>
      </c>
      <c r="J119" s="112">
        <v>1</v>
      </c>
      <c r="K119" s="93">
        <f>VLOOKUP(E119,照明設備稼働時間!$A$4:$F$23,5,FALSE)</f>
        <v>8760</v>
      </c>
      <c r="L119" s="93" t="str">
        <f t="shared" si="2"/>
        <v>FL20W1BL級　避難口誘導灯　片面　埋込　左向</v>
      </c>
      <c r="M119" s="93">
        <f>VLOOKUP(L119,照明器具種一覧!$B$4:$F$130,5,FALSE)</f>
        <v>20</v>
      </c>
      <c r="N119" s="106">
        <v>1</v>
      </c>
      <c r="O119" s="147">
        <f t="shared" si="3"/>
        <v>175.2</v>
      </c>
    </row>
    <row r="120" spans="1:15">
      <c r="A120" s="90" t="s">
        <v>653</v>
      </c>
      <c r="B120" s="110" t="s">
        <v>531</v>
      </c>
      <c r="C120" s="113"/>
      <c r="D120" s="90" t="s">
        <v>21</v>
      </c>
      <c r="E120" s="90" t="s">
        <v>15</v>
      </c>
      <c r="F120" s="114" t="s">
        <v>137</v>
      </c>
      <c r="G120" s="94" t="s">
        <v>191</v>
      </c>
      <c r="H120" s="95">
        <v>1</v>
      </c>
      <c r="I120" s="92" t="s">
        <v>179</v>
      </c>
      <c r="J120" s="112">
        <v>1</v>
      </c>
      <c r="K120" s="93">
        <f>VLOOKUP(E120,照明設備稼働時間!$A$4:$F$23,5,FALSE)</f>
        <v>8760</v>
      </c>
      <c r="L120" s="93" t="str">
        <f t="shared" si="2"/>
        <v>FL10W1C級　避難口誘導灯　片面　天埋　左向</v>
      </c>
      <c r="M120" s="93">
        <f>VLOOKUP(L120,照明器具種一覧!$B$4:$F$130,5,FALSE)</f>
        <v>13</v>
      </c>
      <c r="N120" s="106">
        <v>1</v>
      </c>
      <c r="O120" s="147">
        <f t="shared" si="3"/>
        <v>113.88</v>
      </c>
    </row>
    <row r="121" spans="1:15">
      <c r="A121" s="90" t="s">
        <v>654</v>
      </c>
      <c r="B121" s="110" t="s">
        <v>531</v>
      </c>
      <c r="C121" s="113" t="s">
        <v>81</v>
      </c>
      <c r="D121" s="90" t="s">
        <v>21</v>
      </c>
      <c r="E121" s="90" t="s">
        <v>15</v>
      </c>
      <c r="F121" s="114" t="s">
        <v>407</v>
      </c>
      <c r="G121" s="94" t="s">
        <v>191</v>
      </c>
      <c r="H121" s="95">
        <v>1</v>
      </c>
      <c r="I121" s="92" t="s">
        <v>180</v>
      </c>
      <c r="J121" s="112">
        <v>2</v>
      </c>
      <c r="K121" s="93">
        <f>VLOOKUP(E121,照明設備稼働時間!$A$4:$F$23,5,FALSE)</f>
        <v>8760</v>
      </c>
      <c r="L121" s="93" t="str">
        <f t="shared" si="2"/>
        <v>FL10W1C級　避難口誘導灯　両面　天埋　左右向</v>
      </c>
      <c r="M121" s="93">
        <f>VLOOKUP(L121,照明器具種一覧!$B$4:$F$130,5,FALSE)</f>
        <v>13</v>
      </c>
      <c r="N121" s="106">
        <v>1</v>
      </c>
      <c r="O121" s="147">
        <f t="shared" si="3"/>
        <v>227.76</v>
      </c>
    </row>
    <row r="122" spans="1:15">
      <c r="A122" s="90" t="s">
        <v>655</v>
      </c>
      <c r="B122" s="110" t="s">
        <v>531</v>
      </c>
      <c r="C122" s="113" t="s">
        <v>80</v>
      </c>
      <c r="D122" s="90" t="s">
        <v>21</v>
      </c>
      <c r="E122" s="90" t="s">
        <v>15</v>
      </c>
      <c r="F122" s="114" t="s">
        <v>407</v>
      </c>
      <c r="G122" s="94" t="s">
        <v>190</v>
      </c>
      <c r="H122" s="95">
        <v>1</v>
      </c>
      <c r="I122" s="92" t="s">
        <v>162</v>
      </c>
      <c r="J122" s="112">
        <v>1</v>
      </c>
      <c r="K122" s="93">
        <f>VLOOKUP(E122,照明設備稼働時間!$A$4:$F$23,5,FALSE)</f>
        <v>8760</v>
      </c>
      <c r="L122" s="93" t="str">
        <f t="shared" si="2"/>
        <v>CF135T4ENL1誘導灯</v>
      </c>
      <c r="M122" s="93">
        <f>VLOOKUP(L122,照明器具種一覧!$B$4:$F$130,5,FALSE)</f>
        <v>4.5</v>
      </c>
      <c r="N122" s="106">
        <v>1</v>
      </c>
      <c r="O122" s="147">
        <f t="shared" si="3"/>
        <v>39.42</v>
      </c>
    </row>
    <row r="123" spans="1:15">
      <c r="A123" s="90" t="s">
        <v>656</v>
      </c>
      <c r="B123" s="110" t="s">
        <v>531</v>
      </c>
      <c r="C123" s="113" t="s">
        <v>75</v>
      </c>
      <c r="D123" s="90" t="s">
        <v>21</v>
      </c>
      <c r="E123" s="90" t="s">
        <v>15</v>
      </c>
      <c r="F123" s="114" t="s">
        <v>139</v>
      </c>
      <c r="G123" s="94" t="s">
        <v>188</v>
      </c>
      <c r="H123" s="95">
        <v>1</v>
      </c>
      <c r="I123" s="92" t="s">
        <v>162</v>
      </c>
      <c r="J123" s="112">
        <v>1</v>
      </c>
      <c r="K123" s="93">
        <f>VLOOKUP(E123,照明設備稼働時間!$A$4:$F$23,5,FALSE)</f>
        <v>8760</v>
      </c>
      <c r="L123" s="93" t="str">
        <f t="shared" si="2"/>
        <v>CF220T4ENL1誘導灯</v>
      </c>
      <c r="M123" s="93">
        <f>VLOOKUP(L123,照明器具種一覧!$B$4:$F$130,5,FALSE)</f>
        <v>10</v>
      </c>
      <c r="N123" s="106">
        <v>1</v>
      </c>
      <c r="O123" s="147">
        <f t="shared" si="3"/>
        <v>87.6</v>
      </c>
    </row>
    <row r="124" spans="1:15">
      <c r="A124" s="90" t="s">
        <v>657</v>
      </c>
      <c r="B124" s="110" t="s">
        <v>531</v>
      </c>
      <c r="C124" s="113" t="s">
        <v>80</v>
      </c>
      <c r="D124" s="90" t="s">
        <v>21</v>
      </c>
      <c r="E124" s="90" t="s">
        <v>15</v>
      </c>
      <c r="F124" s="114" t="s">
        <v>141</v>
      </c>
      <c r="G124" s="94" t="s">
        <v>190</v>
      </c>
      <c r="H124" s="95">
        <v>1</v>
      </c>
      <c r="I124" s="92" t="s">
        <v>162</v>
      </c>
      <c r="J124" s="112">
        <v>1</v>
      </c>
      <c r="K124" s="93">
        <f>VLOOKUP(E124,照明設備稼働時間!$A$4:$F$23,5,FALSE)</f>
        <v>8760</v>
      </c>
      <c r="L124" s="93" t="str">
        <f t="shared" si="2"/>
        <v>CF135T4ENL1誘導灯</v>
      </c>
      <c r="M124" s="93">
        <f>VLOOKUP(L124,照明器具種一覧!$B$4:$F$130,5,FALSE)</f>
        <v>4.5</v>
      </c>
      <c r="N124" s="106">
        <v>1</v>
      </c>
      <c r="O124" s="147">
        <f t="shared" si="3"/>
        <v>39.42</v>
      </c>
    </row>
    <row r="125" spans="1:15">
      <c r="A125" s="90" t="s">
        <v>658</v>
      </c>
      <c r="B125" s="110" t="s">
        <v>531</v>
      </c>
      <c r="C125" s="113" t="s">
        <v>95</v>
      </c>
      <c r="D125" s="90" t="s">
        <v>21</v>
      </c>
      <c r="E125" s="90" t="s">
        <v>15</v>
      </c>
      <c r="F125" s="114" t="s">
        <v>146</v>
      </c>
      <c r="G125" s="94" t="s">
        <v>191</v>
      </c>
      <c r="H125" s="95">
        <v>1</v>
      </c>
      <c r="I125" s="92" t="s">
        <v>179</v>
      </c>
      <c r="J125" s="112">
        <v>1</v>
      </c>
      <c r="K125" s="93">
        <f>VLOOKUP(E125,照明設備稼働時間!$A$4:$F$23,5,FALSE)</f>
        <v>8760</v>
      </c>
      <c r="L125" s="93" t="str">
        <f t="shared" si="2"/>
        <v>FL10W1C級　避難口誘導灯　片面　天埋　左向</v>
      </c>
      <c r="M125" s="93">
        <f>VLOOKUP(L125,照明器具種一覧!$B$4:$F$130,5,FALSE)</f>
        <v>13</v>
      </c>
      <c r="N125" s="106">
        <v>1</v>
      </c>
      <c r="O125" s="147">
        <f t="shared" si="3"/>
        <v>113.88</v>
      </c>
    </row>
    <row r="126" spans="1:15">
      <c r="A126" s="90" t="s">
        <v>659</v>
      </c>
      <c r="B126" s="110" t="s">
        <v>531</v>
      </c>
      <c r="C126" s="113" t="s">
        <v>75</v>
      </c>
      <c r="D126" s="90" t="s">
        <v>21</v>
      </c>
      <c r="E126" s="90" t="s">
        <v>15</v>
      </c>
      <c r="F126" s="114" t="s">
        <v>157</v>
      </c>
      <c r="G126" s="94" t="s">
        <v>188</v>
      </c>
      <c r="H126" s="95">
        <v>1</v>
      </c>
      <c r="I126" s="92" t="s">
        <v>162</v>
      </c>
      <c r="J126" s="112">
        <v>1</v>
      </c>
      <c r="K126" s="93">
        <f>VLOOKUP(E126,照明設備稼働時間!$A$4:$F$23,5,FALSE)</f>
        <v>8760</v>
      </c>
      <c r="L126" s="93" t="str">
        <f t="shared" si="2"/>
        <v>CF220T4ENL1誘導灯</v>
      </c>
      <c r="M126" s="93">
        <f>VLOOKUP(L126,照明器具種一覧!$B$4:$F$130,5,FALSE)</f>
        <v>10</v>
      </c>
      <c r="N126" s="106">
        <v>1</v>
      </c>
      <c r="O126" s="147">
        <f t="shared" si="3"/>
        <v>87.6</v>
      </c>
    </row>
    <row r="127" spans="1:15">
      <c r="A127" s="90" t="s">
        <v>660</v>
      </c>
      <c r="B127" s="110" t="s">
        <v>531</v>
      </c>
      <c r="C127" s="113" t="s">
        <v>80</v>
      </c>
      <c r="D127" s="90" t="s">
        <v>21</v>
      </c>
      <c r="E127" s="90" t="s">
        <v>15</v>
      </c>
      <c r="F127" s="114" t="s">
        <v>52</v>
      </c>
      <c r="G127" s="94" t="s">
        <v>190</v>
      </c>
      <c r="H127" s="95">
        <v>1</v>
      </c>
      <c r="I127" s="92" t="s">
        <v>162</v>
      </c>
      <c r="J127" s="112">
        <v>1</v>
      </c>
      <c r="K127" s="93">
        <f>VLOOKUP(E127,照明設備稼働時間!$A$4:$F$23,5,FALSE)</f>
        <v>8760</v>
      </c>
      <c r="L127" s="93" t="str">
        <f t="shared" si="2"/>
        <v>CF135T4ENL1誘導灯</v>
      </c>
      <c r="M127" s="93">
        <f>VLOOKUP(L127,照明器具種一覧!$B$4:$F$130,5,FALSE)</f>
        <v>4.5</v>
      </c>
      <c r="N127" s="106">
        <v>1</v>
      </c>
      <c r="O127" s="147">
        <f t="shared" si="3"/>
        <v>39.42</v>
      </c>
    </row>
    <row r="128" spans="1:15">
      <c r="A128" s="90" t="s">
        <v>661</v>
      </c>
      <c r="B128" s="110" t="s">
        <v>531</v>
      </c>
      <c r="C128" s="113" t="s">
        <v>369</v>
      </c>
      <c r="D128" s="90" t="s">
        <v>21</v>
      </c>
      <c r="E128" s="90" t="s">
        <v>516</v>
      </c>
      <c r="F128" s="114" t="s">
        <v>52</v>
      </c>
      <c r="G128" s="94" t="s">
        <v>13</v>
      </c>
      <c r="H128" s="95">
        <v>1</v>
      </c>
      <c r="I128" s="92" t="s">
        <v>418</v>
      </c>
      <c r="J128" s="112">
        <v>3</v>
      </c>
      <c r="K128" s="93">
        <v>2299</v>
      </c>
      <c r="L128" s="93" t="str">
        <f t="shared" si="2"/>
        <v>FHF32W1階段灯　非常灯兼用　電池内蔵</v>
      </c>
      <c r="M128" s="93">
        <f>VLOOKUP(L128,照明器具種一覧!$B$4:$F$130,5,FALSE)</f>
        <v>38</v>
      </c>
      <c r="N128" s="106">
        <v>1</v>
      </c>
      <c r="O128" s="147">
        <f t="shared" si="3"/>
        <v>262.08600000000001</v>
      </c>
    </row>
    <row r="129" spans="1:15">
      <c r="A129" s="90" t="s">
        <v>662</v>
      </c>
      <c r="B129" s="110" t="s">
        <v>531</v>
      </c>
      <c r="C129" s="113" t="s">
        <v>72</v>
      </c>
      <c r="D129" s="90" t="s">
        <v>21</v>
      </c>
      <c r="E129" s="90" t="s">
        <v>516</v>
      </c>
      <c r="F129" s="114" t="s">
        <v>105</v>
      </c>
      <c r="G129" s="94" t="s">
        <v>67</v>
      </c>
      <c r="H129" s="95">
        <v>1</v>
      </c>
      <c r="I129" s="92" t="s">
        <v>161</v>
      </c>
      <c r="J129" s="112">
        <v>1</v>
      </c>
      <c r="K129" s="93">
        <f>VLOOKUP(E129,照明設備稼働時間!$A$4:$F$23,5,FALSE)</f>
        <v>0</v>
      </c>
      <c r="L129" s="93" t="str">
        <f t="shared" si="2"/>
        <v>PIL40W1非常灯　電源別置　φ100</v>
      </c>
      <c r="M129" s="93">
        <f>VLOOKUP(L129,照明器具種一覧!$B$4:$F$130,5,FALSE)</f>
        <v>40</v>
      </c>
      <c r="N129" s="106">
        <v>1</v>
      </c>
      <c r="O129" s="147">
        <f t="shared" si="3"/>
        <v>0</v>
      </c>
    </row>
    <row r="130" spans="1:15">
      <c r="A130" s="90" t="s">
        <v>663</v>
      </c>
      <c r="B130" s="110" t="s">
        <v>531</v>
      </c>
      <c r="C130" s="113" t="s">
        <v>72</v>
      </c>
      <c r="D130" s="90" t="s">
        <v>21</v>
      </c>
      <c r="E130" s="90" t="s">
        <v>516</v>
      </c>
      <c r="F130" s="114" t="s">
        <v>399</v>
      </c>
      <c r="G130" s="94" t="s">
        <v>67</v>
      </c>
      <c r="H130" s="95">
        <v>1</v>
      </c>
      <c r="I130" s="92" t="s">
        <v>161</v>
      </c>
      <c r="J130" s="112">
        <v>2</v>
      </c>
      <c r="K130" s="93">
        <f>VLOOKUP(E130,照明設備稼働時間!$A$4:$F$23,5,FALSE)</f>
        <v>0</v>
      </c>
      <c r="L130" s="93" t="str">
        <f t="shared" si="2"/>
        <v>PIL40W1非常灯　電源別置　φ100</v>
      </c>
      <c r="M130" s="93">
        <f>VLOOKUP(L130,照明器具種一覧!$B$4:$F$130,5,FALSE)</f>
        <v>40</v>
      </c>
      <c r="N130" s="106">
        <v>1</v>
      </c>
      <c r="O130" s="147">
        <f t="shared" si="3"/>
        <v>0</v>
      </c>
    </row>
    <row r="131" spans="1:15">
      <c r="A131" s="90" t="s">
        <v>664</v>
      </c>
      <c r="B131" s="110" t="s">
        <v>531</v>
      </c>
      <c r="C131" s="113" t="s">
        <v>72</v>
      </c>
      <c r="D131" s="90" t="s">
        <v>21</v>
      </c>
      <c r="E131" s="90" t="s">
        <v>516</v>
      </c>
      <c r="F131" s="114" t="s">
        <v>106</v>
      </c>
      <c r="G131" s="94" t="s">
        <v>67</v>
      </c>
      <c r="H131" s="95">
        <v>1</v>
      </c>
      <c r="I131" s="92" t="s">
        <v>161</v>
      </c>
      <c r="J131" s="112">
        <v>5</v>
      </c>
      <c r="K131" s="93">
        <f>VLOOKUP(E131,照明設備稼働時間!$A$4:$F$23,5,FALSE)</f>
        <v>0</v>
      </c>
      <c r="L131" s="93" t="str">
        <f t="shared" si="2"/>
        <v>PIL40W1非常灯　電源別置　φ100</v>
      </c>
      <c r="M131" s="93">
        <f>VLOOKUP(L131,照明器具種一覧!$B$4:$F$130,5,FALSE)</f>
        <v>40</v>
      </c>
      <c r="N131" s="106">
        <v>1</v>
      </c>
      <c r="O131" s="147">
        <f t="shared" si="3"/>
        <v>0</v>
      </c>
    </row>
    <row r="132" spans="1:15">
      <c r="A132" s="90" t="s">
        <v>665</v>
      </c>
      <c r="B132" s="110" t="s">
        <v>531</v>
      </c>
      <c r="C132" s="113" t="s">
        <v>72</v>
      </c>
      <c r="D132" s="90" t="s">
        <v>21</v>
      </c>
      <c r="E132" s="90" t="s">
        <v>516</v>
      </c>
      <c r="F132" s="114" t="s">
        <v>107</v>
      </c>
      <c r="G132" s="94" t="s">
        <v>67</v>
      </c>
      <c r="H132" s="95">
        <v>1</v>
      </c>
      <c r="I132" s="92" t="s">
        <v>161</v>
      </c>
      <c r="J132" s="112">
        <v>1</v>
      </c>
      <c r="K132" s="93">
        <f>VLOOKUP(E132,照明設備稼働時間!$A$4:$F$23,5,FALSE)</f>
        <v>0</v>
      </c>
      <c r="L132" s="93" t="str">
        <f t="shared" si="2"/>
        <v>PIL40W1非常灯　電源別置　φ100</v>
      </c>
      <c r="M132" s="93">
        <f>VLOOKUP(L132,照明器具種一覧!$B$4:$F$130,5,FALSE)</f>
        <v>40</v>
      </c>
      <c r="N132" s="106">
        <v>1</v>
      </c>
      <c r="O132" s="147">
        <f t="shared" si="3"/>
        <v>0</v>
      </c>
    </row>
    <row r="133" spans="1:15">
      <c r="A133" s="90" t="s">
        <v>666</v>
      </c>
      <c r="B133" s="110" t="s">
        <v>531</v>
      </c>
      <c r="C133" s="113" t="s">
        <v>59</v>
      </c>
      <c r="D133" s="90" t="s">
        <v>21</v>
      </c>
      <c r="E133" s="90" t="s">
        <v>516</v>
      </c>
      <c r="F133" s="114" t="s">
        <v>108</v>
      </c>
      <c r="G133" s="94" t="s">
        <v>30</v>
      </c>
      <c r="H133" s="95">
        <v>1</v>
      </c>
      <c r="I133" s="92" t="s">
        <v>443</v>
      </c>
      <c r="J133" s="112">
        <v>1</v>
      </c>
      <c r="K133" s="93">
        <f>VLOOKUP(E133,照明設備稼働時間!$A$4:$F$23,5,FALSE)</f>
        <v>0</v>
      </c>
      <c r="L133" s="93" t="str">
        <f t="shared" ref="L133:L196" si="4">G133&amp;H133&amp;I133</f>
        <v>IL40W1非常灯　電源別置　片反射笠付</v>
      </c>
      <c r="M133" s="93">
        <f>VLOOKUP(L133,照明器具種一覧!$B$4:$F$130,5,FALSE)</f>
        <v>40</v>
      </c>
      <c r="N133" s="106">
        <v>1</v>
      </c>
      <c r="O133" s="147">
        <f t="shared" ref="O133:O196" si="5">(J133*K133*M133*N133)/1000</f>
        <v>0</v>
      </c>
    </row>
    <row r="134" spans="1:15">
      <c r="A134" s="90" t="s">
        <v>667</v>
      </c>
      <c r="B134" s="110" t="s">
        <v>531</v>
      </c>
      <c r="C134" s="113" t="s">
        <v>72</v>
      </c>
      <c r="D134" s="90" t="s">
        <v>21</v>
      </c>
      <c r="E134" s="90" t="s">
        <v>516</v>
      </c>
      <c r="F134" s="114" t="s">
        <v>110</v>
      </c>
      <c r="G134" s="94" t="s">
        <v>67</v>
      </c>
      <c r="H134" s="95">
        <v>1</v>
      </c>
      <c r="I134" s="92" t="s">
        <v>161</v>
      </c>
      <c r="J134" s="112">
        <v>1</v>
      </c>
      <c r="K134" s="93">
        <f>VLOOKUP(E134,照明設備稼働時間!$A$4:$F$23,5,FALSE)</f>
        <v>0</v>
      </c>
      <c r="L134" s="93" t="str">
        <f t="shared" si="4"/>
        <v>PIL40W1非常灯　電源別置　φ100</v>
      </c>
      <c r="M134" s="93">
        <f>VLOOKUP(L134,照明器具種一覧!$B$4:$F$130,5,FALSE)</f>
        <v>40</v>
      </c>
      <c r="N134" s="106">
        <v>1</v>
      </c>
      <c r="O134" s="147">
        <f t="shared" si="5"/>
        <v>0</v>
      </c>
    </row>
    <row r="135" spans="1:15">
      <c r="A135" s="90" t="s">
        <v>668</v>
      </c>
      <c r="B135" s="110" t="s">
        <v>531</v>
      </c>
      <c r="C135" s="113" t="s">
        <v>72</v>
      </c>
      <c r="D135" s="90" t="s">
        <v>21</v>
      </c>
      <c r="E135" s="90" t="s">
        <v>516</v>
      </c>
      <c r="F135" s="114" t="s">
        <v>113</v>
      </c>
      <c r="G135" s="94" t="s">
        <v>67</v>
      </c>
      <c r="H135" s="95">
        <v>1</v>
      </c>
      <c r="I135" s="92" t="s">
        <v>161</v>
      </c>
      <c r="J135" s="112">
        <v>5</v>
      </c>
      <c r="K135" s="93">
        <f>VLOOKUP(E135,照明設備稼働時間!$A$4:$F$23,5,FALSE)</f>
        <v>0</v>
      </c>
      <c r="L135" s="93" t="str">
        <f t="shared" si="4"/>
        <v>PIL40W1非常灯　電源別置　φ100</v>
      </c>
      <c r="M135" s="93">
        <f>VLOOKUP(L135,照明器具種一覧!$B$4:$F$130,5,FALSE)</f>
        <v>40</v>
      </c>
      <c r="N135" s="106">
        <v>1</v>
      </c>
      <c r="O135" s="147">
        <f t="shared" si="5"/>
        <v>0</v>
      </c>
    </row>
    <row r="136" spans="1:15">
      <c r="A136" s="90" t="s">
        <v>669</v>
      </c>
      <c r="B136" s="110" t="s">
        <v>531</v>
      </c>
      <c r="C136" s="113" t="s">
        <v>72</v>
      </c>
      <c r="D136" s="90" t="s">
        <v>21</v>
      </c>
      <c r="E136" s="90" t="s">
        <v>516</v>
      </c>
      <c r="F136" s="114" t="s">
        <v>114</v>
      </c>
      <c r="G136" s="94" t="s">
        <v>67</v>
      </c>
      <c r="H136" s="95">
        <v>1</v>
      </c>
      <c r="I136" s="92" t="s">
        <v>161</v>
      </c>
      <c r="J136" s="112">
        <v>1</v>
      </c>
      <c r="K136" s="93">
        <f>VLOOKUP(E136,照明設備稼働時間!$A$4:$F$23,5,FALSE)</f>
        <v>0</v>
      </c>
      <c r="L136" s="93" t="str">
        <f t="shared" si="4"/>
        <v>PIL40W1非常灯　電源別置　φ100</v>
      </c>
      <c r="M136" s="93">
        <f>VLOOKUP(L136,照明器具種一覧!$B$4:$F$130,5,FALSE)</f>
        <v>40</v>
      </c>
      <c r="N136" s="106">
        <v>1</v>
      </c>
      <c r="O136" s="147">
        <f t="shared" si="5"/>
        <v>0</v>
      </c>
    </row>
    <row r="137" spans="1:15">
      <c r="A137" s="90" t="s">
        <v>670</v>
      </c>
      <c r="B137" s="110" t="s">
        <v>531</v>
      </c>
      <c r="C137" s="113" t="s">
        <v>72</v>
      </c>
      <c r="D137" s="90" t="s">
        <v>21</v>
      </c>
      <c r="E137" s="90" t="s">
        <v>516</v>
      </c>
      <c r="F137" s="114" t="s">
        <v>115</v>
      </c>
      <c r="G137" s="94" t="s">
        <v>67</v>
      </c>
      <c r="H137" s="95">
        <v>1</v>
      </c>
      <c r="I137" s="92" t="s">
        <v>161</v>
      </c>
      <c r="J137" s="112">
        <v>1</v>
      </c>
      <c r="K137" s="93">
        <f>VLOOKUP(E137,照明設備稼働時間!$A$4:$F$23,5,FALSE)</f>
        <v>0</v>
      </c>
      <c r="L137" s="93" t="str">
        <f t="shared" si="4"/>
        <v>PIL40W1非常灯　電源別置　φ100</v>
      </c>
      <c r="M137" s="93">
        <f>VLOOKUP(L137,照明器具種一覧!$B$4:$F$130,5,FALSE)</f>
        <v>40</v>
      </c>
      <c r="N137" s="106">
        <v>1</v>
      </c>
      <c r="O137" s="147">
        <f t="shared" si="5"/>
        <v>0</v>
      </c>
    </row>
    <row r="138" spans="1:15">
      <c r="A138" s="90" t="s">
        <v>671</v>
      </c>
      <c r="B138" s="110" t="s">
        <v>531</v>
      </c>
      <c r="C138" s="113" t="s">
        <v>72</v>
      </c>
      <c r="D138" s="90" t="s">
        <v>21</v>
      </c>
      <c r="E138" s="90" t="s">
        <v>516</v>
      </c>
      <c r="F138" s="114" t="s">
        <v>116</v>
      </c>
      <c r="G138" s="94" t="s">
        <v>67</v>
      </c>
      <c r="H138" s="95">
        <v>1</v>
      </c>
      <c r="I138" s="92" t="s">
        <v>161</v>
      </c>
      <c r="J138" s="112">
        <v>1</v>
      </c>
      <c r="K138" s="93">
        <f>VLOOKUP(E138,照明設備稼働時間!$A$4:$F$23,5,FALSE)</f>
        <v>0</v>
      </c>
      <c r="L138" s="93" t="str">
        <f t="shared" si="4"/>
        <v>PIL40W1非常灯　電源別置　φ100</v>
      </c>
      <c r="M138" s="93">
        <f>VLOOKUP(L138,照明器具種一覧!$B$4:$F$130,5,FALSE)</f>
        <v>40</v>
      </c>
      <c r="N138" s="106">
        <v>1</v>
      </c>
      <c r="O138" s="147">
        <f t="shared" si="5"/>
        <v>0</v>
      </c>
    </row>
    <row r="139" spans="1:15">
      <c r="A139" s="90" t="s">
        <v>672</v>
      </c>
      <c r="B139" s="110" t="s">
        <v>531</v>
      </c>
      <c r="C139" s="113" t="s">
        <v>72</v>
      </c>
      <c r="D139" s="90" t="s">
        <v>21</v>
      </c>
      <c r="E139" s="90" t="s">
        <v>516</v>
      </c>
      <c r="F139" s="114" t="s">
        <v>117</v>
      </c>
      <c r="G139" s="94" t="s">
        <v>67</v>
      </c>
      <c r="H139" s="95">
        <v>1</v>
      </c>
      <c r="I139" s="92" t="s">
        <v>161</v>
      </c>
      <c r="J139" s="112">
        <v>2</v>
      </c>
      <c r="K139" s="93">
        <f>VLOOKUP(E139,照明設備稼働時間!$A$4:$F$23,5,FALSE)</f>
        <v>0</v>
      </c>
      <c r="L139" s="93" t="str">
        <f t="shared" si="4"/>
        <v>PIL40W1非常灯　電源別置　φ100</v>
      </c>
      <c r="M139" s="93">
        <f>VLOOKUP(L139,照明器具種一覧!$B$4:$F$130,5,FALSE)</f>
        <v>40</v>
      </c>
      <c r="N139" s="106">
        <v>1</v>
      </c>
      <c r="O139" s="147">
        <f t="shared" si="5"/>
        <v>0</v>
      </c>
    </row>
    <row r="140" spans="1:15">
      <c r="A140" s="90" t="s">
        <v>673</v>
      </c>
      <c r="B140" s="110" t="s">
        <v>531</v>
      </c>
      <c r="C140" s="113" t="s">
        <v>72</v>
      </c>
      <c r="D140" s="90" t="s">
        <v>21</v>
      </c>
      <c r="E140" s="90" t="s">
        <v>516</v>
      </c>
      <c r="F140" s="114" t="s">
        <v>119</v>
      </c>
      <c r="G140" s="94" t="s">
        <v>67</v>
      </c>
      <c r="H140" s="95">
        <v>1</v>
      </c>
      <c r="I140" s="92" t="s">
        <v>161</v>
      </c>
      <c r="J140" s="112">
        <v>1</v>
      </c>
      <c r="K140" s="93">
        <f>VLOOKUP(E140,照明設備稼働時間!$A$4:$F$23,5,FALSE)</f>
        <v>0</v>
      </c>
      <c r="L140" s="93" t="str">
        <f t="shared" si="4"/>
        <v>PIL40W1非常灯　電源別置　φ100</v>
      </c>
      <c r="M140" s="93">
        <f>VLOOKUP(L140,照明器具種一覧!$B$4:$F$130,5,FALSE)</f>
        <v>40</v>
      </c>
      <c r="N140" s="106">
        <v>1</v>
      </c>
      <c r="O140" s="147">
        <f t="shared" si="5"/>
        <v>0</v>
      </c>
    </row>
    <row r="141" spans="1:15">
      <c r="A141" s="90" t="s">
        <v>674</v>
      </c>
      <c r="B141" s="110" t="s">
        <v>531</v>
      </c>
      <c r="C141" s="113" t="s">
        <v>72</v>
      </c>
      <c r="D141" s="90" t="s">
        <v>21</v>
      </c>
      <c r="E141" s="90" t="s">
        <v>516</v>
      </c>
      <c r="F141" s="114" t="s">
        <v>120</v>
      </c>
      <c r="G141" s="94" t="s">
        <v>67</v>
      </c>
      <c r="H141" s="95">
        <v>1</v>
      </c>
      <c r="I141" s="92" t="s">
        <v>161</v>
      </c>
      <c r="J141" s="112">
        <v>1</v>
      </c>
      <c r="K141" s="93">
        <f>VLOOKUP(E141,照明設備稼働時間!$A$4:$F$23,5,FALSE)</f>
        <v>0</v>
      </c>
      <c r="L141" s="93" t="str">
        <f t="shared" si="4"/>
        <v>PIL40W1非常灯　電源別置　φ100</v>
      </c>
      <c r="M141" s="93">
        <f>VLOOKUP(L141,照明器具種一覧!$B$4:$F$130,5,FALSE)</f>
        <v>40</v>
      </c>
      <c r="N141" s="106">
        <v>1</v>
      </c>
      <c r="O141" s="147">
        <f t="shared" si="5"/>
        <v>0</v>
      </c>
    </row>
    <row r="142" spans="1:15">
      <c r="A142" s="90" t="s">
        <v>675</v>
      </c>
      <c r="B142" s="110" t="s">
        <v>531</v>
      </c>
      <c r="C142" s="113" t="s">
        <v>72</v>
      </c>
      <c r="D142" s="90" t="s">
        <v>21</v>
      </c>
      <c r="E142" s="90" t="s">
        <v>516</v>
      </c>
      <c r="F142" s="114" t="s">
        <v>121</v>
      </c>
      <c r="G142" s="94" t="s">
        <v>67</v>
      </c>
      <c r="H142" s="95">
        <v>1</v>
      </c>
      <c r="I142" s="92" t="s">
        <v>161</v>
      </c>
      <c r="J142" s="112">
        <v>1</v>
      </c>
      <c r="K142" s="93">
        <f>VLOOKUP(E142,照明設備稼働時間!$A$4:$F$23,5,FALSE)</f>
        <v>0</v>
      </c>
      <c r="L142" s="93" t="str">
        <f t="shared" si="4"/>
        <v>PIL40W1非常灯　電源別置　φ100</v>
      </c>
      <c r="M142" s="93">
        <f>VLOOKUP(L142,照明器具種一覧!$B$4:$F$130,5,FALSE)</f>
        <v>40</v>
      </c>
      <c r="N142" s="106">
        <v>1</v>
      </c>
      <c r="O142" s="147">
        <f t="shared" si="5"/>
        <v>0</v>
      </c>
    </row>
    <row r="143" spans="1:15">
      <c r="A143" s="90" t="s">
        <v>676</v>
      </c>
      <c r="B143" s="110" t="s">
        <v>531</v>
      </c>
      <c r="C143" s="113" t="s">
        <v>72</v>
      </c>
      <c r="D143" s="90" t="s">
        <v>21</v>
      </c>
      <c r="E143" s="90" t="s">
        <v>516</v>
      </c>
      <c r="F143" s="114" t="s">
        <v>122</v>
      </c>
      <c r="G143" s="94" t="s">
        <v>67</v>
      </c>
      <c r="H143" s="95">
        <v>1</v>
      </c>
      <c r="I143" s="92" t="s">
        <v>161</v>
      </c>
      <c r="J143" s="112">
        <v>1</v>
      </c>
      <c r="K143" s="93">
        <f>VLOOKUP(E143,照明設備稼働時間!$A$4:$F$23,5,FALSE)</f>
        <v>0</v>
      </c>
      <c r="L143" s="93" t="str">
        <f t="shared" si="4"/>
        <v>PIL40W1非常灯　電源別置　φ100</v>
      </c>
      <c r="M143" s="93">
        <f>VLOOKUP(L143,照明器具種一覧!$B$4:$F$130,5,FALSE)</f>
        <v>40</v>
      </c>
      <c r="N143" s="106">
        <v>1</v>
      </c>
      <c r="O143" s="147">
        <f t="shared" si="5"/>
        <v>0</v>
      </c>
    </row>
    <row r="144" spans="1:15">
      <c r="A144" s="90" t="s">
        <v>677</v>
      </c>
      <c r="B144" s="110" t="s">
        <v>531</v>
      </c>
      <c r="C144" s="113" t="s">
        <v>59</v>
      </c>
      <c r="D144" s="90" t="s">
        <v>21</v>
      </c>
      <c r="E144" s="90" t="s">
        <v>516</v>
      </c>
      <c r="F144" s="114" t="s">
        <v>123</v>
      </c>
      <c r="G144" s="94" t="s">
        <v>67</v>
      </c>
      <c r="H144" s="95">
        <v>1</v>
      </c>
      <c r="I144" s="92" t="s">
        <v>444</v>
      </c>
      <c r="J144" s="112">
        <v>4</v>
      </c>
      <c r="K144" s="93">
        <f>VLOOKUP(E144,照明設備稼働時間!$A$4:$F$23,5,FALSE)</f>
        <v>0</v>
      </c>
      <c r="L144" s="93" t="str">
        <f t="shared" si="4"/>
        <v>PIL40W1非常灯　電源別置　片反射笠付</v>
      </c>
      <c r="M144" s="93">
        <f>VLOOKUP(L144,照明器具種一覧!$B$4:$F$130,5,FALSE)</f>
        <v>40</v>
      </c>
      <c r="N144" s="106">
        <v>1</v>
      </c>
      <c r="O144" s="147">
        <f t="shared" si="5"/>
        <v>0</v>
      </c>
    </row>
    <row r="145" spans="1:15">
      <c r="A145" s="90" t="s">
        <v>678</v>
      </c>
      <c r="B145" s="110" t="s">
        <v>531</v>
      </c>
      <c r="C145" s="113" t="s">
        <v>89</v>
      </c>
      <c r="D145" s="90" t="s">
        <v>21</v>
      </c>
      <c r="E145" s="90" t="s">
        <v>516</v>
      </c>
      <c r="F145" s="114" t="s">
        <v>126</v>
      </c>
      <c r="G145" s="94" t="s">
        <v>445</v>
      </c>
      <c r="H145" s="95">
        <v>2</v>
      </c>
      <c r="I145" s="92" t="s">
        <v>387</v>
      </c>
      <c r="J145" s="112">
        <v>4</v>
      </c>
      <c r="K145" s="93">
        <f>VLOOKUP(E145,照明設備稼働時間!$A$4:$F$23,5,FALSE)</f>
        <v>0</v>
      </c>
      <c r="L145" s="93" t="str">
        <f t="shared" si="4"/>
        <v>FHF32W＋IL40W2反射笠　非常照明付</v>
      </c>
      <c r="M145" s="93">
        <f>VLOOKUP(L145,照明器具種一覧!$B$4:$F$130,5,FALSE)</f>
        <v>91</v>
      </c>
      <c r="N145" s="106">
        <v>1</v>
      </c>
      <c r="O145" s="147">
        <f t="shared" si="5"/>
        <v>0</v>
      </c>
    </row>
    <row r="146" spans="1:15">
      <c r="A146" s="90" t="s">
        <v>679</v>
      </c>
      <c r="B146" s="110" t="s">
        <v>531</v>
      </c>
      <c r="C146" s="113" t="s">
        <v>72</v>
      </c>
      <c r="D146" s="90" t="s">
        <v>21</v>
      </c>
      <c r="E146" s="90" t="s">
        <v>516</v>
      </c>
      <c r="F146" s="114" t="s">
        <v>129</v>
      </c>
      <c r="G146" s="94" t="s">
        <v>67</v>
      </c>
      <c r="H146" s="95">
        <v>1</v>
      </c>
      <c r="I146" s="92" t="s">
        <v>161</v>
      </c>
      <c r="J146" s="112">
        <v>1</v>
      </c>
      <c r="K146" s="93">
        <f>VLOOKUP(E146,照明設備稼働時間!$A$4:$F$23,5,FALSE)</f>
        <v>0</v>
      </c>
      <c r="L146" s="93" t="str">
        <f t="shared" si="4"/>
        <v>PIL40W1非常灯　電源別置　φ100</v>
      </c>
      <c r="M146" s="93">
        <f>VLOOKUP(L146,照明器具種一覧!$B$4:$F$130,5,FALSE)</f>
        <v>40</v>
      </c>
      <c r="N146" s="106">
        <v>1</v>
      </c>
      <c r="O146" s="147">
        <f t="shared" si="5"/>
        <v>0</v>
      </c>
    </row>
    <row r="147" spans="1:15">
      <c r="A147" s="90" t="s">
        <v>680</v>
      </c>
      <c r="B147" s="110" t="s">
        <v>531</v>
      </c>
      <c r="C147" s="113" t="s">
        <v>72</v>
      </c>
      <c r="D147" s="90" t="s">
        <v>21</v>
      </c>
      <c r="E147" s="90" t="s">
        <v>516</v>
      </c>
      <c r="F147" s="114" t="s">
        <v>130</v>
      </c>
      <c r="G147" s="94" t="s">
        <v>67</v>
      </c>
      <c r="H147" s="95">
        <v>1</v>
      </c>
      <c r="I147" s="92" t="s">
        <v>161</v>
      </c>
      <c r="J147" s="112">
        <v>1</v>
      </c>
      <c r="K147" s="93">
        <f>VLOOKUP(E147,照明設備稼働時間!$A$4:$F$23,5,FALSE)</f>
        <v>0</v>
      </c>
      <c r="L147" s="93" t="str">
        <f t="shared" si="4"/>
        <v>PIL40W1非常灯　電源別置　φ100</v>
      </c>
      <c r="M147" s="93">
        <f>VLOOKUP(L147,照明器具種一覧!$B$4:$F$130,5,FALSE)</f>
        <v>40</v>
      </c>
      <c r="N147" s="106">
        <v>1</v>
      </c>
      <c r="O147" s="147">
        <f t="shared" si="5"/>
        <v>0</v>
      </c>
    </row>
    <row r="148" spans="1:15">
      <c r="A148" s="90" t="s">
        <v>681</v>
      </c>
      <c r="B148" s="110" t="s">
        <v>531</v>
      </c>
      <c r="C148" s="113" t="s">
        <v>72</v>
      </c>
      <c r="D148" s="90" t="s">
        <v>21</v>
      </c>
      <c r="E148" s="90" t="s">
        <v>516</v>
      </c>
      <c r="F148" s="114" t="s">
        <v>131</v>
      </c>
      <c r="G148" s="94" t="s">
        <v>67</v>
      </c>
      <c r="H148" s="95">
        <v>1</v>
      </c>
      <c r="I148" s="92" t="s">
        <v>161</v>
      </c>
      <c r="J148" s="112">
        <v>1</v>
      </c>
      <c r="K148" s="93">
        <f>VLOOKUP(E148,照明設備稼働時間!$A$4:$F$23,5,FALSE)</f>
        <v>0</v>
      </c>
      <c r="L148" s="93" t="str">
        <f t="shared" si="4"/>
        <v>PIL40W1非常灯　電源別置　φ100</v>
      </c>
      <c r="M148" s="93">
        <f>VLOOKUP(L148,照明器具種一覧!$B$4:$F$130,5,FALSE)</f>
        <v>40</v>
      </c>
      <c r="N148" s="106">
        <v>1</v>
      </c>
      <c r="O148" s="147">
        <f t="shared" si="5"/>
        <v>0</v>
      </c>
    </row>
    <row r="149" spans="1:15">
      <c r="A149" s="90" t="s">
        <v>682</v>
      </c>
      <c r="B149" s="110" t="s">
        <v>531</v>
      </c>
      <c r="C149" s="113" t="s">
        <v>373</v>
      </c>
      <c r="D149" s="90" t="s">
        <v>21</v>
      </c>
      <c r="E149" s="90" t="s">
        <v>516</v>
      </c>
      <c r="F149" s="114" t="s">
        <v>404</v>
      </c>
      <c r="G149" s="94" t="s">
        <v>67</v>
      </c>
      <c r="H149" s="95">
        <v>1</v>
      </c>
      <c r="I149" s="92" t="s">
        <v>175</v>
      </c>
      <c r="J149" s="112">
        <v>2</v>
      </c>
      <c r="K149" s="93">
        <f>VLOOKUP(E149,照明設備稼働時間!$A$4:$F$23,5,FALSE)</f>
        <v>0</v>
      </c>
      <c r="L149" s="93" t="str">
        <f t="shared" si="4"/>
        <v>PIL40W1非常灯　電源別置　角形□200</v>
      </c>
      <c r="M149" s="93">
        <f>VLOOKUP(L149,照明器具種一覧!$B$4:$F$130,5,FALSE)</f>
        <v>40</v>
      </c>
      <c r="N149" s="106">
        <v>1</v>
      </c>
      <c r="O149" s="147">
        <f t="shared" si="5"/>
        <v>0</v>
      </c>
    </row>
    <row r="150" spans="1:15">
      <c r="A150" s="90" t="s">
        <v>683</v>
      </c>
      <c r="B150" s="110" t="s">
        <v>531</v>
      </c>
      <c r="C150" s="113" t="s">
        <v>72</v>
      </c>
      <c r="D150" s="90" t="s">
        <v>21</v>
      </c>
      <c r="E150" s="90" t="s">
        <v>516</v>
      </c>
      <c r="F150" s="114" t="s">
        <v>133</v>
      </c>
      <c r="G150" s="94" t="s">
        <v>67</v>
      </c>
      <c r="H150" s="95">
        <v>1</v>
      </c>
      <c r="I150" s="92" t="s">
        <v>161</v>
      </c>
      <c r="J150" s="112">
        <v>1</v>
      </c>
      <c r="K150" s="93">
        <f>VLOOKUP(E150,照明設備稼働時間!$A$4:$F$23,5,FALSE)</f>
        <v>0</v>
      </c>
      <c r="L150" s="93" t="str">
        <f t="shared" si="4"/>
        <v>PIL40W1非常灯　電源別置　φ100</v>
      </c>
      <c r="M150" s="93">
        <f>VLOOKUP(L150,照明器具種一覧!$B$4:$F$130,5,FALSE)</f>
        <v>40</v>
      </c>
      <c r="N150" s="106">
        <v>1</v>
      </c>
      <c r="O150" s="147">
        <f t="shared" si="5"/>
        <v>0</v>
      </c>
    </row>
    <row r="151" spans="1:15">
      <c r="A151" s="90" t="s">
        <v>684</v>
      </c>
      <c r="B151" s="110" t="s">
        <v>531</v>
      </c>
      <c r="C151" s="113" t="s">
        <v>72</v>
      </c>
      <c r="D151" s="90" t="s">
        <v>21</v>
      </c>
      <c r="E151" s="90" t="s">
        <v>516</v>
      </c>
      <c r="F151" s="114" t="s">
        <v>134</v>
      </c>
      <c r="G151" s="94" t="s">
        <v>67</v>
      </c>
      <c r="H151" s="95">
        <v>1</v>
      </c>
      <c r="I151" s="92" t="s">
        <v>161</v>
      </c>
      <c r="J151" s="112">
        <v>1</v>
      </c>
      <c r="K151" s="93">
        <f>VLOOKUP(E151,照明設備稼働時間!$A$4:$F$23,5,FALSE)</f>
        <v>0</v>
      </c>
      <c r="L151" s="93" t="str">
        <f t="shared" si="4"/>
        <v>PIL40W1非常灯　電源別置　φ100</v>
      </c>
      <c r="M151" s="93">
        <f>VLOOKUP(L151,照明器具種一覧!$B$4:$F$130,5,FALSE)</f>
        <v>40</v>
      </c>
      <c r="N151" s="106">
        <v>1</v>
      </c>
      <c r="O151" s="147">
        <f t="shared" si="5"/>
        <v>0</v>
      </c>
    </row>
    <row r="152" spans="1:15">
      <c r="A152" s="90" t="s">
        <v>685</v>
      </c>
      <c r="B152" s="110" t="s">
        <v>531</v>
      </c>
      <c r="C152" s="113" t="s">
        <v>72</v>
      </c>
      <c r="D152" s="90" t="s">
        <v>21</v>
      </c>
      <c r="E152" s="90" t="s">
        <v>516</v>
      </c>
      <c r="F152" s="114" t="s">
        <v>135</v>
      </c>
      <c r="G152" s="94" t="s">
        <v>67</v>
      </c>
      <c r="H152" s="95">
        <v>1</v>
      </c>
      <c r="I152" s="92" t="s">
        <v>161</v>
      </c>
      <c r="J152" s="112">
        <v>1</v>
      </c>
      <c r="K152" s="93">
        <f>VLOOKUP(E152,照明設備稼働時間!$A$4:$F$23,5,FALSE)</f>
        <v>0</v>
      </c>
      <c r="L152" s="93" t="str">
        <f t="shared" si="4"/>
        <v>PIL40W1非常灯　電源別置　φ100</v>
      </c>
      <c r="M152" s="93">
        <f>VLOOKUP(L152,照明器具種一覧!$B$4:$F$130,5,FALSE)</f>
        <v>40</v>
      </c>
      <c r="N152" s="106">
        <v>1</v>
      </c>
      <c r="O152" s="147">
        <f t="shared" si="5"/>
        <v>0</v>
      </c>
    </row>
    <row r="153" spans="1:15">
      <c r="A153" s="90" t="s">
        <v>686</v>
      </c>
      <c r="B153" s="110" t="s">
        <v>531</v>
      </c>
      <c r="C153" s="113" t="s">
        <v>72</v>
      </c>
      <c r="D153" s="90" t="s">
        <v>21</v>
      </c>
      <c r="E153" s="90" t="s">
        <v>516</v>
      </c>
      <c r="F153" s="114" t="s">
        <v>401</v>
      </c>
      <c r="G153" s="94" t="s">
        <v>67</v>
      </c>
      <c r="H153" s="95">
        <v>1</v>
      </c>
      <c r="I153" s="92" t="s">
        <v>161</v>
      </c>
      <c r="J153" s="112">
        <v>6</v>
      </c>
      <c r="K153" s="93">
        <f>VLOOKUP(E153,照明設備稼働時間!$A$4:$F$23,5,FALSE)</f>
        <v>0</v>
      </c>
      <c r="L153" s="93" t="str">
        <f t="shared" si="4"/>
        <v>PIL40W1非常灯　電源別置　φ100</v>
      </c>
      <c r="M153" s="93">
        <f>VLOOKUP(L153,照明器具種一覧!$B$4:$F$130,5,FALSE)</f>
        <v>40</v>
      </c>
      <c r="N153" s="106">
        <v>1</v>
      </c>
      <c r="O153" s="147">
        <f t="shared" si="5"/>
        <v>0</v>
      </c>
    </row>
    <row r="154" spans="1:15">
      <c r="A154" s="90" t="s">
        <v>687</v>
      </c>
      <c r="B154" s="120" t="s">
        <v>530</v>
      </c>
      <c r="C154" s="113" t="s">
        <v>402</v>
      </c>
      <c r="D154" s="90" t="s">
        <v>21</v>
      </c>
      <c r="E154" s="90" t="s">
        <v>516</v>
      </c>
      <c r="F154" s="114" t="s">
        <v>389</v>
      </c>
      <c r="G154" s="94" t="s">
        <v>377</v>
      </c>
      <c r="H154" s="95">
        <v>1</v>
      </c>
      <c r="I154" s="92" t="s">
        <v>403</v>
      </c>
      <c r="J154" s="112">
        <v>3</v>
      </c>
      <c r="K154" s="93">
        <f>VLOOKUP(E154,照明設備稼働時間!$A$4:$F$23,5,FALSE)</f>
        <v>0</v>
      </c>
      <c r="L154" s="93" t="str">
        <f t="shared" si="4"/>
        <v>LED1非常灯　電源別置</v>
      </c>
      <c r="M154" s="93">
        <f>VLOOKUP(L154,照明器具種一覧!$B$4:$F$130,5,FALSE)</f>
        <v>30</v>
      </c>
      <c r="N154" s="106">
        <v>1</v>
      </c>
      <c r="O154" s="147">
        <f t="shared" si="5"/>
        <v>0</v>
      </c>
    </row>
    <row r="155" spans="1:15">
      <c r="A155" s="90" t="s">
        <v>688</v>
      </c>
      <c r="B155" s="110" t="s">
        <v>531</v>
      </c>
      <c r="C155" s="113" t="s">
        <v>72</v>
      </c>
      <c r="D155" s="90" t="s">
        <v>21</v>
      </c>
      <c r="E155" s="90" t="s">
        <v>516</v>
      </c>
      <c r="F155" s="114" t="s">
        <v>136</v>
      </c>
      <c r="G155" s="94" t="s">
        <v>67</v>
      </c>
      <c r="H155" s="95">
        <v>1</v>
      </c>
      <c r="I155" s="92" t="s">
        <v>161</v>
      </c>
      <c r="J155" s="112">
        <v>1</v>
      </c>
      <c r="K155" s="93">
        <f>VLOOKUP(E155,照明設備稼働時間!$A$4:$F$23,5,FALSE)</f>
        <v>0</v>
      </c>
      <c r="L155" s="93" t="str">
        <f t="shared" si="4"/>
        <v>PIL40W1非常灯　電源別置　φ100</v>
      </c>
      <c r="M155" s="93">
        <f>VLOOKUP(L155,照明器具種一覧!$B$4:$F$130,5,FALSE)</f>
        <v>40</v>
      </c>
      <c r="N155" s="106">
        <v>1</v>
      </c>
      <c r="O155" s="147">
        <f t="shared" si="5"/>
        <v>0</v>
      </c>
    </row>
    <row r="156" spans="1:15">
      <c r="A156" s="90" t="s">
        <v>689</v>
      </c>
      <c r="B156" s="110" t="s">
        <v>531</v>
      </c>
      <c r="C156" s="113" t="s">
        <v>72</v>
      </c>
      <c r="D156" s="90" t="s">
        <v>21</v>
      </c>
      <c r="E156" s="90" t="s">
        <v>516</v>
      </c>
      <c r="F156" s="114" t="s">
        <v>137</v>
      </c>
      <c r="G156" s="94" t="s">
        <v>67</v>
      </c>
      <c r="H156" s="95">
        <v>1</v>
      </c>
      <c r="I156" s="92" t="s">
        <v>161</v>
      </c>
      <c r="J156" s="112">
        <v>10</v>
      </c>
      <c r="K156" s="93">
        <f>VLOOKUP(E156,照明設備稼働時間!$A$4:$F$23,5,FALSE)</f>
        <v>0</v>
      </c>
      <c r="L156" s="93" t="str">
        <f t="shared" si="4"/>
        <v>PIL40W1非常灯　電源別置　φ100</v>
      </c>
      <c r="M156" s="93">
        <f>VLOOKUP(L156,照明器具種一覧!$B$4:$F$130,5,FALSE)</f>
        <v>40</v>
      </c>
      <c r="N156" s="106">
        <v>1</v>
      </c>
      <c r="O156" s="147">
        <f t="shared" si="5"/>
        <v>0</v>
      </c>
    </row>
    <row r="157" spans="1:15">
      <c r="A157" s="90" t="s">
        <v>690</v>
      </c>
      <c r="B157" s="110" t="s">
        <v>531</v>
      </c>
      <c r="C157" s="113" t="s">
        <v>72</v>
      </c>
      <c r="D157" s="90" t="s">
        <v>21</v>
      </c>
      <c r="E157" s="90" t="s">
        <v>516</v>
      </c>
      <c r="F157" s="114" t="s">
        <v>139</v>
      </c>
      <c r="G157" s="94" t="s">
        <v>67</v>
      </c>
      <c r="H157" s="95">
        <v>1</v>
      </c>
      <c r="I157" s="92" t="s">
        <v>161</v>
      </c>
      <c r="J157" s="112">
        <v>2</v>
      </c>
      <c r="K157" s="93">
        <f>VLOOKUP(E157,照明設備稼働時間!$A$4:$F$23,5,FALSE)</f>
        <v>0</v>
      </c>
      <c r="L157" s="93" t="str">
        <f t="shared" si="4"/>
        <v>PIL40W1非常灯　電源別置　φ100</v>
      </c>
      <c r="M157" s="93">
        <f>VLOOKUP(L157,照明器具種一覧!$B$4:$F$130,5,FALSE)</f>
        <v>40</v>
      </c>
      <c r="N157" s="106">
        <v>1</v>
      </c>
      <c r="O157" s="147">
        <f t="shared" si="5"/>
        <v>0</v>
      </c>
    </row>
    <row r="158" spans="1:15">
      <c r="A158" s="90" t="s">
        <v>691</v>
      </c>
      <c r="B158" s="110" t="s">
        <v>531</v>
      </c>
      <c r="C158" s="113" t="s">
        <v>72</v>
      </c>
      <c r="D158" s="90" t="s">
        <v>21</v>
      </c>
      <c r="E158" s="90" t="s">
        <v>516</v>
      </c>
      <c r="F158" s="114" t="s">
        <v>400</v>
      </c>
      <c r="G158" s="94" t="s">
        <v>67</v>
      </c>
      <c r="H158" s="95">
        <v>1</v>
      </c>
      <c r="I158" s="92" t="s">
        <v>161</v>
      </c>
      <c r="J158" s="112">
        <v>2</v>
      </c>
      <c r="K158" s="93">
        <f>VLOOKUP(E158,照明設備稼働時間!$A$4:$F$23,5,FALSE)</f>
        <v>0</v>
      </c>
      <c r="L158" s="93" t="str">
        <f t="shared" si="4"/>
        <v>PIL40W1非常灯　電源別置　φ100</v>
      </c>
      <c r="M158" s="93">
        <f>VLOOKUP(L158,照明器具種一覧!$B$4:$F$130,5,FALSE)</f>
        <v>40</v>
      </c>
      <c r="N158" s="106">
        <v>1</v>
      </c>
      <c r="O158" s="147">
        <f t="shared" si="5"/>
        <v>0</v>
      </c>
    </row>
    <row r="159" spans="1:15">
      <c r="A159" s="90" t="s">
        <v>692</v>
      </c>
      <c r="B159" s="110" t="s">
        <v>531</v>
      </c>
      <c r="C159" s="113" t="s">
        <v>72</v>
      </c>
      <c r="D159" s="90" t="s">
        <v>21</v>
      </c>
      <c r="E159" s="90" t="s">
        <v>516</v>
      </c>
      <c r="F159" s="114" t="s">
        <v>144</v>
      </c>
      <c r="G159" s="94" t="s">
        <v>67</v>
      </c>
      <c r="H159" s="95">
        <v>1</v>
      </c>
      <c r="I159" s="92" t="s">
        <v>161</v>
      </c>
      <c r="J159" s="112">
        <v>3</v>
      </c>
      <c r="K159" s="93">
        <f>VLOOKUP(E159,照明設備稼働時間!$A$4:$F$23,5,FALSE)</f>
        <v>0</v>
      </c>
      <c r="L159" s="93" t="str">
        <f t="shared" si="4"/>
        <v>PIL40W1非常灯　電源別置　φ100</v>
      </c>
      <c r="M159" s="93">
        <f>VLOOKUP(L159,照明器具種一覧!$B$4:$F$130,5,FALSE)</f>
        <v>40</v>
      </c>
      <c r="N159" s="106">
        <v>1</v>
      </c>
      <c r="O159" s="147">
        <f t="shared" si="5"/>
        <v>0</v>
      </c>
    </row>
    <row r="160" spans="1:15">
      <c r="A160" s="90" t="s">
        <v>693</v>
      </c>
      <c r="B160" s="110" t="s">
        <v>531</v>
      </c>
      <c r="C160" s="113" t="s">
        <v>72</v>
      </c>
      <c r="D160" s="90" t="s">
        <v>21</v>
      </c>
      <c r="E160" s="90" t="s">
        <v>516</v>
      </c>
      <c r="F160" s="114" t="s">
        <v>149</v>
      </c>
      <c r="G160" s="94" t="s">
        <v>67</v>
      </c>
      <c r="H160" s="95">
        <v>1</v>
      </c>
      <c r="I160" s="92" t="s">
        <v>161</v>
      </c>
      <c r="J160" s="112">
        <v>1</v>
      </c>
      <c r="K160" s="93">
        <f>VLOOKUP(E160,照明設備稼働時間!$A$4:$F$23,5,FALSE)</f>
        <v>0</v>
      </c>
      <c r="L160" s="93" t="str">
        <f t="shared" si="4"/>
        <v>PIL40W1非常灯　電源別置　φ100</v>
      </c>
      <c r="M160" s="93">
        <f>VLOOKUP(L160,照明器具種一覧!$B$4:$F$130,5,FALSE)</f>
        <v>40</v>
      </c>
      <c r="N160" s="106">
        <v>1</v>
      </c>
      <c r="O160" s="147">
        <f t="shared" si="5"/>
        <v>0</v>
      </c>
    </row>
    <row r="161" spans="1:15">
      <c r="A161" s="90" t="s">
        <v>694</v>
      </c>
      <c r="B161" s="110" t="s">
        <v>531</v>
      </c>
      <c r="C161" s="113" t="s">
        <v>72</v>
      </c>
      <c r="D161" s="90" t="s">
        <v>21</v>
      </c>
      <c r="E161" s="90" t="s">
        <v>516</v>
      </c>
      <c r="F161" s="114" t="s">
        <v>146</v>
      </c>
      <c r="G161" s="94" t="s">
        <v>67</v>
      </c>
      <c r="H161" s="95">
        <v>1</v>
      </c>
      <c r="I161" s="92" t="s">
        <v>161</v>
      </c>
      <c r="J161" s="112">
        <v>4</v>
      </c>
      <c r="K161" s="93">
        <f>VLOOKUP(E161,照明設備稼働時間!$A$4:$F$23,5,FALSE)</f>
        <v>0</v>
      </c>
      <c r="L161" s="93" t="str">
        <f t="shared" si="4"/>
        <v>PIL40W1非常灯　電源別置　φ100</v>
      </c>
      <c r="M161" s="93">
        <f>VLOOKUP(L161,照明器具種一覧!$B$4:$F$130,5,FALSE)</f>
        <v>40</v>
      </c>
      <c r="N161" s="106">
        <v>1</v>
      </c>
      <c r="O161" s="147">
        <f t="shared" si="5"/>
        <v>0</v>
      </c>
    </row>
    <row r="162" spans="1:15">
      <c r="A162" s="90" t="s">
        <v>695</v>
      </c>
      <c r="B162" s="110" t="s">
        <v>531</v>
      </c>
      <c r="C162" s="113" t="s">
        <v>72</v>
      </c>
      <c r="D162" s="90" t="s">
        <v>21</v>
      </c>
      <c r="E162" s="90" t="s">
        <v>516</v>
      </c>
      <c r="F162" s="114" t="s">
        <v>155</v>
      </c>
      <c r="G162" s="94" t="s">
        <v>67</v>
      </c>
      <c r="H162" s="95">
        <v>1</v>
      </c>
      <c r="I162" s="92" t="s">
        <v>161</v>
      </c>
      <c r="J162" s="112">
        <v>1</v>
      </c>
      <c r="K162" s="93">
        <f>VLOOKUP(E162,照明設備稼働時間!$A$4:$F$23,5,FALSE)</f>
        <v>0</v>
      </c>
      <c r="L162" s="93" t="str">
        <f t="shared" si="4"/>
        <v>PIL40W1非常灯　電源別置　φ100</v>
      </c>
      <c r="M162" s="93">
        <f>VLOOKUP(L162,照明器具種一覧!$B$4:$F$130,5,FALSE)</f>
        <v>40</v>
      </c>
      <c r="N162" s="106">
        <v>1</v>
      </c>
      <c r="O162" s="147">
        <f t="shared" si="5"/>
        <v>0</v>
      </c>
    </row>
    <row r="163" spans="1:15">
      <c r="A163" s="90" t="s">
        <v>696</v>
      </c>
      <c r="B163" s="110" t="s">
        <v>531</v>
      </c>
      <c r="C163" s="113" t="s">
        <v>72</v>
      </c>
      <c r="D163" s="90" t="s">
        <v>21</v>
      </c>
      <c r="E163" s="90" t="s">
        <v>516</v>
      </c>
      <c r="F163" s="114" t="s">
        <v>156</v>
      </c>
      <c r="G163" s="94" t="s">
        <v>67</v>
      </c>
      <c r="H163" s="95">
        <v>1</v>
      </c>
      <c r="I163" s="92" t="s">
        <v>161</v>
      </c>
      <c r="J163" s="112">
        <v>1</v>
      </c>
      <c r="K163" s="93">
        <f>VLOOKUP(E163,照明設備稼働時間!$A$4:$F$23,5,FALSE)</f>
        <v>0</v>
      </c>
      <c r="L163" s="93" t="str">
        <f t="shared" si="4"/>
        <v>PIL40W1非常灯　電源別置　φ100</v>
      </c>
      <c r="M163" s="93">
        <f>VLOOKUP(L163,照明器具種一覧!$B$4:$F$130,5,FALSE)</f>
        <v>40</v>
      </c>
      <c r="N163" s="106">
        <v>1</v>
      </c>
      <c r="O163" s="147">
        <f t="shared" si="5"/>
        <v>0</v>
      </c>
    </row>
    <row r="164" spans="1:15">
      <c r="A164" s="90" t="s">
        <v>697</v>
      </c>
      <c r="B164" s="110" t="s">
        <v>531</v>
      </c>
      <c r="C164" s="113" t="s">
        <v>72</v>
      </c>
      <c r="D164" s="90" t="s">
        <v>21</v>
      </c>
      <c r="E164" s="90" t="s">
        <v>516</v>
      </c>
      <c r="F164" s="114" t="s">
        <v>157</v>
      </c>
      <c r="G164" s="94" t="s">
        <v>67</v>
      </c>
      <c r="H164" s="95">
        <v>1</v>
      </c>
      <c r="I164" s="92" t="s">
        <v>161</v>
      </c>
      <c r="J164" s="112">
        <v>2</v>
      </c>
      <c r="K164" s="93">
        <f>VLOOKUP(E164,照明設備稼働時間!$A$4:$F$23,5,FALSE)</f>
        <v>0</v>
      </c>
      <c r="L164" s="93" t="str">
        <f t="shared" si="4"/>
        <v>PIL40W1非常灯　電源別置　φ100</v>
      </c>
      <c r="M164" s="93">
        <f>VLOOKUP(L164,照明器具種一覧!$B$4:$F$130,5,FALSE)</f>
        <v>40</v>
      </c>
      <c r="N164" s="106">
        <v>1</v>
      </c>
      <c r="O164" s="147">
        <f t="shared" si="5"/>
        <v>0</v>
      </c>
    </row>
    <row r="165" spans="1:15">
      <c r="A165" s="90" t="s">
        <v>698</v>
      </c>
      <c r="B165" s="110" t="s">
        <v>531</v>
      </c>
      <c r="C165" s="113" t="s">
        <v>72</v>
      </c>
      <c r="D165" s="90" t="s">
        <v>21</v>
      </c>
      <c r="E165" s="90" t="s">
        <v>516</v>
      </c>
      <c r="F165" s="114" t="s">
        <v>158</v>
      </c>
      <c r="G165" s="94" t="s">
        <v>67</v>
      </c>
      <c r="H165" s="95">
        <v>1</v>
      </c>
      <c r="I165" s="92" t="s">
        <v>161</v>
      </c>
      <c r="J165" s="112">
        <v>1</v>
      </c>
      <c r="K165" s="93">
        <f>VLOOKUP(E165,照明設備稼働時間!$A$4:$F$23,5,FALSE)</f>
        <v>0</v>
      </c>
      <c r="L165" s="93" t="str">
        <f t="shared" si="4"/>
        <v>PIL40W1非常灯　電源別置　φ100</v>
      </c>
      <c r="M165" s="93">
        <f>VLOOKUP(L165,照明器具種一覧!$B$4:$F$130,5,FALSE)</f>
        <v>40</v>
      </c>
      <c r="N165" s="106">
        <v>1</v>
      </c>
      <c r="O165" s="147">
        <f t="shared" si="5"/>
        <v>0</v>
      </c>
    </row>
    <row r="166" spans="1:15">
      <c r="A166" s="90" t="s">
        <v>699</v>
      </c>
      <c r="B166" s="110" t="s">
        <v>531</v>
      </c>
      <c r="C166" s="113" t="s">
        <v>103</v>
      </c>
      <c r="D166" s="90" t="s">
        <v>21</v>
      </c>
      <c r="E166" s="90" t="s">
        <v>516</v>
      </c>
      <c r="F166" s="114" t="s">
        <v>159</v>
      </c>
      <c r="G166" s="94" t="s">
        <v>67</v>
      </c>
      <c r="H166" s="95">
        <v>1</v>
      </c>
      <c r="I166" s="92" t="s">
        <v>446</v>
      </c>
      <c r="J166" s="112">
        <v>1</v>
      </c>
      <c r="K166" s="93">
        <f>VLOOKUP(E166,照明設備稼働時間!$A$4:$F$23,5,FALSE)</f>
        <v>0</v>
      </c>
      <c r="L166" s="93" t="str">
        <f t="shared" si="4"/>
        <v>PIL40W1非常灯　電源別置　φ150</v>
      </c>
      <c r="M166" s="93">
        <f>VLOOKUP(L166,照明器具種一覧!$B$4:$F$130,5,FALSE)</f>
        <v>40</v>
      </c>
      <c r="N166" s="106">
        <v>1</v>
      </c>
      <c r="O166" s="147">
        <f t="shared" si="5"/>
        <v>0</v>
      </c>
    </row>
    <row r="167" spans="1:15">
      <c r="A167" s="90" t="s">
        <v>700</v>
      </c>
      <c r="B167" s="110" t="s">
        <v>531</v>
      </c>
      <c r="C167" s="113" t="s">
        <v>369</v>
      </c>
      <c r="D167" s="90" t="s">
        <v>21</v>
      </c>
      <c r="E167" s="90" t="s">
        <v>516</v>
      </c>
      <c r="F167" s="114" t="s">
        <v>141</v>
      </c>
      <c r="G167" s="94" t="s">
        <v>13</v>
      </c>
      <c r="H167" s="95">
        <v>1</v>
      </c>
      <c r="I167" s="92" t="s">
        <v>418</v>
      </c>
      <c r="J167" s="112">
        <v>3</v>
      </c>
      <c r="K167" s="93">
        <v>2299</v>
      </c>
      <c r="L167" s="93" t="str">
        <f t="shared" si="4"/>
        <v>FHF32W1階段灯　非常灯兼用　電池内蔵</v>
      </c>
      <c r="M167" s="93">
        <f>VLOOKUP(L167,照明器具種一覧!$B$4:$F$130,5,FALSE)</f>
        <v>38</v>
      </c>
      <c r="N167" s="106">
        <v>1</v>
      </c>
      <c r="O167" s="147">
        <f t="shared" si="5"/>
        <v>262.08600000000001</v>
      </c>
    </row>
    <row r="168" spans="1:15">
      <c r="A168" s="90" t="s">
        <v>701</v>
      </c>
      <c r="B168" s="110" t="s">
        <v>531</v>
      </c>
      <c r="C168" s="113" t="s">
        <v>84</v>
      </c>
      <c r="D168" s="90" t="s">
        <v>19</v>
      </c>
      <c r="E168" s="90" t="s">
        <v>505</v>
      </c>
      <c r="F168" s="114" t="s">
        <v>383</v>
      </c>
      <c r="G168" s="94" t="s">
        <v>13</v>
      </c>
      <c r="H168" s="95">
        <v>2</v>
      </c>
      <c r="I168" s="92" t="s">
        <v>160</v>
      </c>
      <c r="J168" s="112">
        <v>54</v>
      </c>
      <c r="K168" s="93">
        <f>VLOOKUP(E168,照明設備稼働時間!$A$4:$F$23,5,FALSE)</f>
        <v>2299</v>
      </c>
      <c r="L168" s="93" t="str">
        <f t="shared" si="4"/>
        <v>FHF32W2埋込　下面開放　W220</v>
      </c>
      <c r="M168" s="93">
        <f>VLOOKUP(L168,照明器具種一覧!$B$4:$F$130,5,FALSE)</f>
        <v>67</v>
      </c>
      <c r="N168" s="106">
        <v>1</v>
      </c>
      <c r="O168" s="147">
        <f t="shared" si="5"/>
        <v>8317.7819999999992</v>
      </c>
    </row>
    <row r="169" spans="1:15">
      <c r="A169" s="90" t="s">
        <v>702</v>
      </c>
      <c r="B169" s="110" t="s">
        <v>531</v>
      </c>
      <c r="C169" s="113" t="s">
        <v>196</v>
      </c>
      <c r="D169" s="90" t="s">
        <v>19</v>
      </c>
      <c r="E169" s="90" t="s">
        <v>505</v>
      </c>
      <c r="F169" s="114" t="s">
        <v>383</v>
      </c>
      <c r="G169" s="94" t="s">
        <v>426</v>
      </c>
      <c r="H169" s="95">
        <v>1</v>
      </c>
      <c r="I169" s="92" t="s">
        <v>429</v>
      </c>
      <c r="J169" s="112">
        <v>44</v>
      </c>
      <c r="K169" s="93">
        <f>VLOOKUP(E169,照明設備稼働時間!$A$4:$F$23,5,FALSE)</f>
        <v>2299</v>
      </c>
      <c r="L169" s="93" t="str">
        <f t="shared" si="4"/>
        <v>Kr100W1ダウンライト　φ175</v>
      </c>
      <c r="M169" s="93">
        <f>VLOOKUP(L169,照明器具種一覧!$B$4:$F$130,5,FALSE)</f>
        <v>90</v>
      </c>
      <c r="N169" s="106">
        <v>1</v>
      </c>
      <c r="O169" s="147">
        <f t="shared" si="5"/>
        <v>9104.0400000000009</v>
      </c>
    </row>
    <row r="170" spans="1:15">
      <c r="A170" s="90" t="s">
        <v>703</v>
      </c>
      <c r="B170" s="110" t="s">
        <v>531</v>
      </c>
      <c r="C170" s="113" t="s">
        <v>374</v>
      </c>
      <c r="D170" s="90" t="s">
        <v>19</v>
      </c>
      <c r="E170" s="90" t="s">
        <v>505</v>
      </c>
      <c r="F170" s="114" t="s">
        <v>384</v>
      </c>
      <c r="G170" s="94" t="s">
        <v>28</v>
      </c>
      <c r="H170" s="95">
        <v>1</v>
      </c>
      <c r="I170" s="92" t="s">
        <v>254</v>
      </c>
      <c r="J170" s="112">
        <v>2</v>
      </c>
      <c r="K170" s="93">
        <f>VLOOKUP(E170,照明設備稼働時間!$A$4:$F$23,5,FALSE)</f>
        <v>2299</v>
      </c>
      <c r="L170" s="93" t="str">
        <f t="shared" si="4"/>
        <v>FHF32W1黒板灯　埋込　W256</v>
      </c>
      <c r="M170" s="93">
        <f>VLOOKUP(L170,照明器具種一覧!$B$4:$F$130,5,FALSE)</f>
        <v>38</v>
      </c>
      <c r="N170" s="106">
        <v>1</v>
      </c>
      <c r="O170" s="147">
        <f t="shared" si="5"/>
        <v>174.72399999999999</v>
      </c>
    </row>
    <row r="171" spans="1:15">
      <c r="A171" s="90" t="s">
        <v>704</v>
      </c>
      <c r="B171" s="110" t="s">
        <v>531</v>
      </c>
      <c r="C171" s="113"/>
      <c r="D171" s="90" t="s">
        <v>19</v>
      </c>
      <c r="E171" s="90" t="s">
        <v>505</v>
      </c>
      <c r="F171" s="114" t="s">
        <v>212</v>
      </c>
      <c r="G171" s="94" t="s">
        <v>187</v>
      </c>
      <c r="H171" s="95">
        <v>1</v>
      </c>
      <c r="I171" s="92" t="s">
        <v>428</v>
      </c>
      <c r="J171" s="112">
        <v>1</v>
      </c>
      <c r="K171" s="93">
        <f>VLOOKUP(E171,照明設備稼働時間!$A$4:$F$23,5,FALSE)</f>
        <v>2299</v>
      </c>
      <c r="L171" s="93" t="str">
        <f t="shared" si="4"/>
        <v>FDL27W1ダウンライト  φ150</v>
      </c>
      <c r="M171" s="93">
        <f>VLOOKUP(L171,照明器具種一覧!$B$4:$F$130,5,FALSE)</f>
        <v>32</v>
      </c>
      <c r="N171" s="106">
        <v>1</v>
      </c>
      <c r="O171" s="147">
        <f t="shared" si="5"/>
        <v>73.567999999999998</v>
      </c>
    </row>
    <row r="172" spans="1:15">
      <c r="A172" s="90" t="s">
        <v>705</v>
      </c>
      <c r="B172" s="110" t="s">
        <v>531</v>
      </c>
      <c r="C172" s="113" t="s">
        <v>197</v>
      </c>
      <c r="D172" s="90" t="s">
        <v>19</v>
      </c>
      <c r="E172" s="90" t="s">
        <v>513</v>
      </c>
      <c r="F172" s="114" t="s">
        <v>213</v>
      </c>
      <c r="G172" s="94" t="s">
        <v>28</v>
      </c>
      <c r="H172" s="95">
        <v>2</v>
      </c>
      <c r="I172" s="92" t="s">
        <v>431</v>
      </c>
      <c r="J172" s="112">
        <v>2</v>
      </c>
      <c r="K172" s="93">
        <f>VLOOKUP(E172,照明設備稼働時間!$A$4:$F$23,5,FALSE)</f>
        <v>242</v>
      </c>
      <c r="L172" s="93" t="str">
        <f t="shared" si="4"/>
        <v>FHF32W2逆富士</v>
      </c>
      <c r="M172" s="93">
        <f>VLOOKUP(L172,照明器具種一覧!$B$4:$F$130,5,FALSE)</f>
        <v>91</v>
      </c>
      <c r="N172" s="106">
        <v>1</v>
      </c>
      <c r="O172" s="147">
        <f t="shared" si="5"/>
        <v>44.043999999999997</v>
      </c>
    </row>
    <row r="173" spans="1:15">
      <c r="A173" s="90" t="s">
        <v>706</v>
      </c>
      <c r="B173" s="110" t="s">
        <v>531</v>
      </c>
      <c r="C173" s="113" t="s">
        <v>94</v>
      </c>
      <c r="D173" s="90" t="s">
        <v>19</v>
      </c>
      <c r="E173" s="90" t="s">
        <v>527</v>
      </c>
      <c r="F173" s="114" t="s">
        <v>214</v>
      </c>
      <c r="G173" s="94" t="s">
        <v>28</v>
      </c>
      <c r="H173" s="95">
        <v>1</v>
      </c>
      <c r="I173" s="92" t="s">
        <v>160</v>
      </c>
      <c r="J173" s="112">
        <v>2</v>
      </c>
      <c r="K173" s="93">
        <f>VLOOKUP(E173,照明設備稼働時間!$A$4:$F$23,5,FALSE)</f>
        <v>2920</v>
      </c>
      <c r="L173" s="93" t="str">
        <f t="shared" si="4"/>
        <v>FHF32W1埋込　下面開放　W220</v>
      </c>
      <c r="M173" s="93">
        <f>VLOOKUP(L173,照明器具種一覧!$B$4:$F$130,5,FALSE)</f>
        <v>38</v>
      </c>
      <c r="N173" s="106">
        <v>1</v>
      </c>
      <c r="O173" s="147">
        <f t="shared" si="5"/>
        <v>221.92</v>
      </c>
    </row>
    <row r="174" spans="1:15">
      <c r="A174" s="90" t="s">
        <v>707</v>
      </c>
      <c r="B174" s="110" t="s">
        <v>531</v>
      </c>
      <c r="C174" s="113" t="s">
        <v>198</v>
      </c>
      <c r="D174" s="90" t="s">
        <v>19</v>
      </c>
      <c r="E174" s="90" t="s">
        <v>527</v>
      </c>
      <c r="F174" s="114" t="s">
        <v>214</v>
      </c>
      <c r="G174" s="94" t="s">
        <v>273</v>
      </c>
      <c r="H174" s="95">
        <v>1</v>
      </c>
      <c r="I174" s="92" t="s">
        <v>255</v>
      </c>
      <c r="J174" s="112">
        <v>1</v>
      </c>
      <c r="K174" s="93">
        <f>VLOOKUP(E174,照明設備稼働時間!$A$4:$F$23,5,FALSE)</f>
        <v>2920</v>
      </c>
      <c r="L174" s="93" t="str">
        <f t="shared" si="4"/>
        <v>FL10W1表示灯</v>
      </c>
      <c r="M174" s="93">
        <f>VLOOKUP(L174,照明器具種一覧!$B$4:$F$130,5,FALSE)</f>
        <v>13</v>
      </c>
      <c r="N174" s="106">
        <v>1</v>
      </c>
      <c r="O174" s="147">
        <f t="shared" si="5"/>
        <v>37.96</v>
      </c>
    </row>
    <row r="175" spans="1:15">
      <c r="A175" s="90" t="s">
        <v>708</v>
      </c>
      <c r="B175" s="110" t="s">
        <v>531</v>
      </c>
      <c r="C175" s="113" t="s">
        <v>199</v>
      </c>
      <c r="D175" s="90" t="s">
        <v>19</v>
      </c>
      <c r="E175" s="90" t="s">
        <v>527</v>
      </c>
      <c r="F175" s="114" t="s">
        <v>215</v>
      </c>
      <c r="G175" s="94" t="s">
        <v>28</v>
      </c>
      <c r="H175" s="95">
        <v>1</v>
      </c>
      <c r="I175" s="92" t="s">
        <v>160</v>
      </c>
      <c r="J175" s="112">
        <v>2</v>
      </c>
      <c r="K175" s="93">
        <f>VLOOKUP(E175,照明設備稼働時間!$A$4:$F$23,5,FALSE)</f>
        <v>2920</v>
      </c>
      <c r="L175" s="93" t="str">
        <f t="shared" si="4"/>
        <v>FHF32W1埋込　下面開放　W220</v>
      </c>
      <c r="M175" s="93">
        <f>VLOOKUP(L175,照明器具種一覧!$B$4:$F$130,5,FALSE)</f>
        <v>38</v>
      </c>
      <c r="N175" s="106">
        <v>1</v>
      </c>
      <c r="O175" s="147">
        <f t="shared" si="5"/>
        <v>221.92</v>
      </c>
    </row>
    <row r="176" spans="1:15">
      <c r="A176" s="90" t="s">
        <v>709</v>
      </c>
      <c r="B176" s="110" t="s">
        <v>531</v>
      </c>
      <c r="C176" s="113" t="s">
        <v>198</v>
      </c>
      <c r="D176" s="90" t="s">
        <v>19</v>
      </c>
      <c r="E176" s="90" t="s">
        <v>527</v>
      </c>
      <c r="F176" s="114" t="s">
        <v>215</v>
      </c>
      <c r="G176" s="94" t="s">
        <v>273</v>
      </c>
      <c r="H176" s="95">
        <v>1</v>
      </c>
      <c r="I176" s="92" t="s">
        <v>256</v>
      </c>
      <c r="J176" s="112">
        <v>1</v>
      </c>
      <c r="K176" s="93">
        <f>VLOOKUP(E176,照明設備稼働時間!$A$4:$F$23,5,FALSE)</f>
        <v>2920</v>
      </c>
      <c r="L176" s="93" t="str">
        <f t="shared" si="4"/>
        <v>FL10W1表示灯　埋込</v>
      </c>
      <c r="M176" s="93">
        <f>VLOOKUP(L176,照明器具種一覧!$B$4:$F$130,5,FALSE)</f>
        <v>13</v>
      </c>
      <c r="N176" s="106">
        <v>1</v>
      </c>
      <c r="O176" s="147">
        <f t="shared" si="5"/>
        <v>37.96</v>
      </c>
    </row>
    <row r="177" spans="1:15">
      <c r="A177" s="90" t="s">
        <v>710</v>
      </c>
      <c r="B177" s="110" t="s">
        <v>531</v>
      </c>
      <c r="C177" s="113" t="s">
        <v>77</v>
      </c>
      <c r="D177" s="90" t="s">
        <v>19</v>
      </c>
      <c r="E177" s="90" t="s">
        <v>1075</v>
      </c>
      <c r="F177" s="114" t="s">
        <v>216</v>
      </c>
      <c r="G177" s="94" t="s">
        <v>28</v>
      </c>
      <c r="H177" s="95">
        <v>1</v>
      </c>
      <c r="I177" s="92" t="s">
        <v>160</v>
      </c>
      <c r="J177" s="112">
        <v>5</v>
      </c>
      <c r="K177" s="93">
        <f>VLOOKUP(E177,照明設備稼働時間!$A$4:$F$23,5,FALSE)</f>
        <v>365</v>
      </c>
      <c r="L177" s="93" t="str">
        <f t="shared" si="4"/>
        <v>FHF32W1埋込　下面開放　W220</v>
      </c>
      <c r="M177" s="93">
        <f>VLOOKUP(L177,照明器具種一覧!$B$4:$F$130,5,FALSE)</f>
        <v>38</v>
      </c>
      <c r="N177" s="106">
        <v>1</v>
      </c>
      <c r="O177" s="147">
        <f t="shared" si="5"/>
        <v>69.349999999999994</v>
      </c>
    </row>
    <row r="178" spans="1:15">
      <c r="A178" s="90" t="s">
        <v>711</v>
      </c>
      <c r="B178" s="110" t="s">
        <v>531</v>
      </c>
      <c r="C178" s="113" t="s">
        <v>77</v>
      </c>
      <c r="D178" s="90" t="s">
        <v>19</v>
      </c>
      <c r="E178" s="90" t="s">
        <v>1075</v>
      </c>
      <c r="F178" s="114" t="s">
        <v>217</v>
      </c>
      <c r="G178" s="94" t="s">
        <v>28</v>
      </c>
      <c r="H178" s="95">
        <v>1</v>
      </c>
      <c r="I178" s="92" t="s">
        <v>165</v>
      </c>
      <c r="J178" s="112">
        <v>1</v>
      </c>
      <c r="K178" s="93">
        <f>VLOOKUP(E178,照明設備稼働時間!$A$4:$F$23,5,FALSE)</f>
        <v>365</v>
      </c>
      <c r="L178" s="93" t="str">
        <f t="shared" si="4"/>
        <v>FHF32W1埋込　下面開放　W150</v>
      </c>
      <c r="M178" s="93">
        <f>VLOOKUP(L178,照明器具種一覧!$B$4:$F$130,5,FALSE)</f>
        <v>48</v>
      </c>
      <c r="N178" s="106">
        <v>1</v>
      </c>
      <c r="O178" s="147">
        <f t="shared" si="5"/>
        <v>17.52</v>
      </c>
    </row>
    <row r="179" spans="1:15">
      <c r="A179" s="90" t="s">
        <v>712</v>
      </c>
      <c r="B179" s="110" t="s">
        <v>531</v>
      </c>
      <c r="C179" s="113" t="s">
        <v>198</v>
      </c>
      <c r="D179" s="90" t="s">
        <v>19</v>
      </c>
      <c r="E179" s="90" t="s">
        <v>1075</v>
      </c>
      <c r="F179" s="114" t="s">
        <v>217</v>
      </c>
      <c r="G179" s="94" t="s">
        <v>273</v>
      </c>
      <c r="H179" s="95">
        <v>1</v>
      </c>
      <c r="I179" s="92" t="s">
        <v>256</v>
      </c>
      <c r="J179" s="112">
        <v>1</v>
      </c>
      <c r="K179" s="93">
        <f>VLOOKUP(E179,照明設備稼働時間!$A$4:$F$23,5,FALSE)</f>
        <v>365</v>
      </c>
      <c r="L179" s="93" t="str">
        <f t="shared" si="4"/>
        <v>FL10W1表示灯　埋込</v>
      </c>
      <c r="M179" s="93">
        <f>VLOOKUP(L179,照明器具種一覧!$B$4:$F$130,5,FALSE)</f>
        <v>13</v>
      </c>
      <c r="N179" s="106">
        <v>1</v>
      </c>
      <c r="O179" s="147">
        <f t="shared" si="5"/>
        <v>4.7450000000000001</v>
      </c>
    </row>
    <row r="180" spans="1:15">
      <c r="A180" s="90" t="s">
        <v>713</v>
      </c>
      <c r="B180" s="110" t="s">
        <v>531</v>
      </c>
      <c r="C180" s="113" t="s">
        <v>77</v>
      </c>
      <c r="D180" s="90" t="s">
        <v>19</v>
      </c>
      <c r="E180" s="90" t="s">
        <v>1075</v>
      </c>
      <c r="F180" s="114" t="s">
        <v>218</v>
      </c>
      <c r="G180" s="94" t="s">
        <v>28</v>
      </c>
      <c r="H180" s="95">
        <v>1</v>
      </c>
      <c r="I180" s="92" t="s">
        <v>165</v>
      </c>
      <c r="J180" s="112">
        <v>2</v>
      </c>
      <c r="K180" s="93">
        <f>VLOOKUP(E180,照明設備稼働時間!$A$4:$F$23,5,FALSE)</f>
        <v>365</v>
      </c>
      <c r="L180" s="93" t="str">
        <f t="shared" si="4"/>
        <v>FHF32W1埋込　下面開放　W150</v>
      </c>
      <c r="M180" s="93">
        <f>VLOOKUP(L180,照明器具種一覧!$B$4:$F$130,5,FALSE)</f>
        <v>48</v>
      </c>
      <c r="N180" s="106">
        <v>1</v>
      </c>
      <c r="O180" s="147">
        <f t="shared" si="5"/>
        <v>35.04</v>
      </c>
    </row>
    <row r="181" spans="1:15">
      <c r="A181" s="90" t="s">
        <v>714</v>
      </c>
      <c r="B181" s="110" t="s">
        <v>531</v>
      </c>
      <c r="C181" s="113" t="s">
        <v>198</v>
      </c>
      <c r="D181" s="90" t="s">
        <v>19</v>
      </c>
      <c r="E181" s="90" t="s">
        <v>1075</v>
      </c>
      <c r="F181" s="114" t="s">
        <v>218</v>
      </c>
      <c r="G181" s="94" t="s">
        <v>273</v>
      </c>
      <c r="H181" s="95">
        <v>1</v>
      </c>
      <c r="I181" s="92" t="s">
        <v>255</v>
      </c>
      <c r="J181" s="112">
        <v>1</v>
      </c>
      <c r="K181" s="93">
        <f>VLOOKUP(E181,照明設備稼働時間!$A$4:$F$23,5,FALSE)</f>
        <v>365</v>
      </c>
      <c r="L181" s="93" t="str">
        <f t="shared" si="4"/>
        <v>FL10W1表示灯</v>
      </c>
      <c r="M181" s="93">
        <f>VLOOKUP(L181,照明器具種一覧!$B$4:$F$130,5,FALSE)</f>
        <v>13</v>
      </c>
      <c r="N181" s="106">
        <v>1</v>
      </c>
      <c r="O181" s="147">
        <f t="shared" si="5"/>
        <v>4.7450000000000001</v>
      </c>
    </row>
    <row r="182" spans="1:15">
      <c r="A182" s="90" t="s">
        <v>715</v>
      </c>
      <c r="B182" s="110" t="s">
        <v>531</v>
      </c>
      <c r="C182" s="113" t="s">
        <v>200</v>
      </c>
      <c r="D182" s="90" t="s">
        <v>19</v>
      </c>
      <c r="E182" s="90" t="s">
        <v>527</v>
      </c>
      <c r="F182" s="114" t="s">
        <v>219</v>
      </c>
      <c r="G182" s="94" t="s">
        <v>28</v>
      </c>
      <c r="H182" s="95">
        <v>2</v>
      </c>
      <c r="I182" s="92" t="s">
        <v>160</v>
      </c>
      <c r="J182" s="112">
        <v>1</v>
      </c>
      <c r="K182" s="93">
        <f>VLOOKUP(E182,照明設備稼働時間!$A$4:$F$23,5,FALSE)</f>
        <v>2920</v>
      </c>
      <c r="L182" s="93" t="str">
        <f t="shared" si="4"/>
        <v>FHF32W2埋込　下面開放　W220</v>
      </c>
      <c r="M182" s="93">
        <f>VLOOKUP(L182,照明器具種一覧!$B$4:$F$130,5,FALSE)</f>
        <v>67</v>
      </c>
      <c r="N182" s="106">
        <v>1</v>
      </c>
      <c r="O182" s="147">
        <f t="shared" si="5"/>
        <v>195.64</v>
      </c>
    </row>
    <row r="183" spans="1:15">
      <c r="A183" s="90" t="s">
        <v>716</v>
      </c>
      <c r="B183" s="110" t="s">
        <v>531</v>
      </c>
      <c r="C183" s="113" t="s">
        <v>198</v>
      </c>
      <c r="D183" s="90" t="s">
        <v>19</v>
      </c>
      <c r="E183" s="90" t="s">
        <v>527</v>
      </c>
      <c r="F183" s="114" t="s">
        <v>219</v>
      </c>
      <c r="G183" s="94" t="s">
        <v>273</v>
      </c>
      <c r="H183" s="95">
        <v>1</v>
      </c>
      <c r="I183" s="92" t="s">
        <v>255</v>
      </c>
      <c r="J183" s="112">
        <v>2</v>
      </c>
      <c r="K183" s="93">
        <f>VLOOKUP(E183,照明設備稼働時間!$A$4:$F$23,5,FALSE)</f>
        <v>2920</v>
      </c>
      <c r="L183" s="93" t="str">
        <f t="shared" si="4"/>
        <v>FL10W1表示灯</v>
      </c>
      <c r="M183" s="93">
        <f>VLOOKUP(L183,照明器具種一覧!$B$4:$F$130,5,FALSE)</f>
        <v>13</v>
      </c>
      <c r="N183" s="106">
        <v>1</v>
      </c>
      <c r="O183" s="147">
        <f t="shared" si="5"/>
        <v>75.92</v>
      </c>
    </row>
    <row r="184" spans="1:15">
      <c r="A184" s="90" t="s">
        <v>717</v>
      </c>
      <c r="B184" s="110" t="s">
        <v>531</v>
      </c>
      <c r="C184" s="113" t="s">
        <v>200</v>
      </c>
      <c r="D184" s="90" t="s">
        <v>19</v>
      </c>
      <c r="E184" s="90" t="s">
        <v>527</v>
      </c>
      <c r="F184" s="114" t="s">
        <v>220</v>
      </c>
      <c r="G184" s="94" t="s">
        <v>28</v>
      </c>
      <c r="H184" s="95">
        <v>2</v>
      </c>
      <c r="I184" s="92" t="s">
        <v>160</v>
      </c>
      <c r="J184" s="112">
        <v>5</v>
      </c>
      <c r="K184" s="93">
        <f>VLOOKUP(E184,照明設備稼働時間!$A$4:$F$23,5,FALSE)</f>
        <v>2920</v>
      </c>
      <c r="L184" s="93" t="str">
        <f t="shared" si="4"/>
        <v>FHF32W2埋込　下面開放　W220</v>
      </c>
      <c r="M184" s="93">
        <f>VLOOKUP(L184,照明器具種一覧!$B$4:$F$130,5,FALSE)</f>
        <v>67</v>
      </c>
      <c r="N184" s="106">
        <v>1</v>
      </c>
      <c r="O184" s="147">
        <f t="shared" si="5"/>
        <v>978.2</v>
      </c>
    </row>
    <row r="185" spans="1:15">
      <c r="A185" s="90" t="s">
        <v>718</v>
      </c>
      <c r="B185" s="110" t="s">
        <v>531</v>
      </c>
      <c r="C185" s="113" t="s">
        <v>71</v>
      </c>
      <c r="D185" s="90" t="s">
        <v>19</v>
      </c>
      <c r="E185" s="90" t="s">
        <v>527</v>
      </c>
      <c r="F185" s="114" t="s">
        <v>221</v>
      </c>
      <c r="G185" s="94" t="s">
        <v>28</v>
      </c>
      <c r="H185" s="95">
        <v>2</v>
      </c>
      <c r="I185" s="92" t="s">
        <v>160</v>
      </c>
      <c r="J185" s="112">
        <v>5</v>
      </c>
      <c r="K185" s="93">
        <f>VLOOKUP(E185,照明設備稼働時間!$A$4:$F$23,5,FALSE)</f>
        <v>2920</v>
      </c>
      <c r="L185" s="93" t="str">
        <f t="shared" si="4"/>
        <v>FHF32W2埋込　下面開放　W220</v>
      </c>
      <c r="M185" s="93">
        <f>VLOOKUP(L185,照明器具種一覧!$B$4:$F$130,5,FALSE)</f>
        <v>67</v>
      </c>
      <c r="N185" s="106">
        <v>1</v>
      </c>
      <c r="O185" s="147">
        <f t="shared" si="5"/>
        <v>978.2</v>
      </c>
    </row>
    <row r="186" spans="1:15">
      <c r="A186" s="90" t="s">
        <v>719</v>
      </c>
      <c r="B186" s="110" t="s">
        <v>531</v>
      </c>
      <c r="C186" s="113" t="s">
        <v>73</v>
      </c>
      <c r="D186" s="90" t="s">
        <v>19</v>
      </c>
      <c r="E186" s="90" t="s">
        <v>527</v>
      </c>
      <c r="F186" s="114" t="s">
        <v>221</v>
      </c>
      <c r="G186" s="94" t="s">
        <v>187</v>
      </c>
      <c r="H186" s="95">
        <v>1</v>
      </c>
      <c r="I186" s="92" t="s">
        <v>430</v>
      </c>
      <c r="J186" s="112">
        <v>1</v>
      </c>
      <c r="K186" s="93">
        <f>VLOOKUP(E186,照明設備稼働時間!$A$4:$F$23,5,FALSE)</f>
        <v>2920</v>
      </c>
      <c r="L186" s="93" t="str">
        <f t="shared" si="4"/>
        <v>FDL27W1ダウンライト　φ150</v>
      </c>
      <c r="M186" s="93">
        <f>VLOOKUP(L186,照明器具種一覧!$B$4:$F$130,5,FALSE)</f>
        <v>32</v>
      </c>
      <c r="N186" s="106">
        <v>1</v>
      </c>
      <c r="O186" s="147">
        <f t="shared" si="5"/>
        <v>93.44</v>
      </c>
    </row>
    <row r="187" spans="1:15">
      <c r="A187" s="90" t="s">
        <v>720</v>
      </c>
      <c r="B187" s="110" t="s">
        <v>531</v>
      </c>
      <c r="C187" s="113"/>
      <c r="D187" s="90" t="s">
        <v>19</v>
      </c>
      <c r="E187" s="90" t="s">
        <v>527</v>
      </c>
      <c r="F187" s="114" t="s">
        <v>221</v>
      </c>
      <c r="G187" s="94" t="s">
        <v>273</v>
      </c>
      <c r="H187" s="95">
        <v>1</v>
      </c>
      <c r="I187" s="92" t="s">
        <v>256</v>
      </c>
      <c r="J187" s="112">
        <v>1</v>
      </c>
      <c r="K187" s="93">
        <f>VLOOKUP(E187,照明設備稼働時間!$A$4:$F$23,5,FALSE)</f>
        <v>2920</v>
      </c>
      <c r="L187" s="93" t="str">
        <f t="shared" si="4"/>
        <v>FL10W1表示灯　埋込</v>
      </c>
      <c r="M187" s="93">
        <f>VLOOKUP(L187,照明器具種一覧!$B$4:$F$130,5,FALSE)</f>
        <v>13</v>
      </c>
      <c r="N187" s="106">
        <v>1</v>
      </c>
      <c r="O187" s="147">
        <f t="shared" si="5"/>
        <v>37.96</v>
      </c>
    </row>
    <row r="188" spans="1:15">
      <c r="A188" s="90" t="s">
        <v>721</v>
      </c>
      <c r="B188" s="110" t="s">
        <v>531</v>
      </c>
      <c r="C188" s="113" t="s">
        <v>202</v>
      </c>
      <c r="D188" s="90" t="s">
        <v>19</v>
      </c>
      <c r="E188" s="90" t="s">
        <v>527</v>
      </c>
      <c r="F188" s="114" t="s">
        <v>222</v>
      </c>
      <c r="G188" s="94" t="s">
        <v>427</v>
      </c>
      <c r="H188" s="95">
        <v>2</v>
      </c>
      <c r="I188" s="92" t="s">
        <v>259</v>
      </c>
      <c r="J188" s="112">
        <v>15</v>
      </c>
      <c r="K188" s="93">
        <f>VLOOKUP(E188,照明設備稼働時間!$A$4:$F$23,5,FALSE)</f>
        <v>2920</v>
      </c>
      <c r="L188" s="93" t="str">
        <f t="shared" si="4"/>
        <v>FPL27W2埋込　スクエア　ルーバー　□250</v>
      </c>
      <c r="M188" s="93">
        <f>VLOOKUP(L188,照明器具種一覧!$B$4:$F$130,5,FALSE)</f>
        <v>64</v>
      </c>
      <c r="N188" s="106">
        <v>1</v>
      </c>
      <c r="O188" s="147">
        <f t="shared" si="5"/>
        <v>2803.2</v>
      </c>
    </row>
    <row r="189" spans="1:15">
      <c r="A189" s="90" t="s">
        <v>722</v>
      </c>
      <c r="B189" s="110" t="s">
        <v>531</v>
      </c>
      <c r="C189" s="113" t="s">
        <v>99</v>
      </c>
      <c r="D189" s="90" t="s">
        <v>19</v>
      </c>
      <c r="E189" s="90" t="s">
        <v>505</v>
      </c>
      <c r="F189" s="114" t="s">
        <v>223</v>
      </c>
      <c r="G189" s="94" t="s">
        <v>28</v>
      </c>
      <c r="H189" s="95">
        <v>2</v>
      </c>
      <c r="I189" s="92" t="s">
        <v>160</v>
      </c>
      <c r="J189" s="112">
        <v>16</v>
      </c>
      <c r="K189" s="93">
        <f>VLOOKUP(E189,照明設備稼働時間!$A$4:$F$23,5,FALSE)</f>
        <v>2299</v>
      </c>
      <c r="L189" s="93" t="str">
        <f t="shared" si="4"/>
        <v>FHF32W2埋込　下面開放　W220</v>
      </c>
      <c r="M189" s="93">
        <f>VLOOKUP(L189,照明器具種一覧!$B$4:$F$130,5,FALSE)</f>
        <v>67</v>
      </c>
      <c r="N189" s="106">
        <v>1</v>
      </c>
      <c r="O189" s="147">
        <f t="shared" si="5"/>
        <v>2464.5279999999998</v>
      </c>
    </row>
    <row r="190" spans="1:15">
      <c r="A190" s="90" t="s">
        <v>723</v>
      </c>
      <c r="B190" s="110" t="s">
        <v>531</v>
      </c>
      <c r="C190" s="113" t="s">
        <v>73</v>
      </c>
      <c r="D190" s="90" t="s">
        <v>19</v>
      </c>
      <c r="E190" s="90" t="s">
        <v>505</v>
      </c>
      <c r="F190" s="114" t="s">
        <v>223</v>
      </c>
      <c r="G190" s="94" t="s">
        <v>187</v>
      </c>
      <c r="H190" s="95">
        <v>1</v>
      </c>
      <c r="I190" s="92" t="s">
        <v>430</v>
      </c>
      <c r="J190" s="112">
        <v>1</v>
      </c>
      <c r="K190" s="93">
        <f>VLOOKUP(E190,照明設備稼働時間!$A$4:$F$23,5,FALSE)</f>
        <v>2299</v>
      </c>
      <c r="L190" s="93" t="str">
        <f t="shared" si="4"/>
        <v>FDL27W1ダウンライト　φ150</v>
      </c>
      <c r="M190" s="93">
        <f>VLOOKUP(L190,照明器具種一覧!$B$4:$F$130,5,FALSE)</f>
        <v>32</v>
      </c>
      <c r="N190" s="106">
        <v>1</v>
      </c>
      <c r="O190" s="147">
        <f t="shared" si="5"/>
        <v>73.567999999999998</v>
      </c>
    </row>
    <row r="191" spans="1:15">
      <c r="A191" s="90" t="s">
        <v>724</v>
      </c>
      <c r="B191" s="110" t="s">
        <v>531</v>
      </c>
      <c r="C191" s="113" t="s">
        <v>82</v>
      </c>
      <c r="D191" s="90" t="s">
        <v>19</v>
      </c>
      <c r="E191" s="90" t="s">
        <v>505</v>
      </c>
      <c r="F191" s="114" t="s">
        <v>224</v>
      </c>
      <c r="G191" s="94" t="s">
        <v>28</v>
      </c>
      <c r="H191" s="95">
        <v>2</v>
      </c>
      <c r="I191" s="92" t="s">
        <v>160</v>
      </c>
      <c r="J191" s="112">
        <v>4</v>
      </c>
      <c r="K191" s="93">
        <f>VLOOKUP(E191,照明設備稼働時間!$A$4:$F$23,5,FALSE)</f>
        <v>2299</v>
      </c>
      <c r="L191" s="93" t="str">
        <f t="shared" si="4"/>
        <v>FHF32W2埋込　下面開放　W220</v>
      </c>
      <c r="M191" s="93">
        <f>VLOOKUP(L191,照明器具種一覧!$B$4:$F$130,5,FALSE)</f>
        <v>67</v>
      </c>
      <c r="N191" s="106">
        <v>1</v>
      </c>
      <c r="O191" s="147">
        <f t="shared" si="5"/>
        <v>616.13199999999995</v>
      </c>
    </row>
    <row r="192" spans="1:15">
      <c r="A192" s="90" t="s">
        <v>725</v>
      </c>
      <c r="B192" s="110" t="s">
        <v>531</v>
      </c>
      <c r="C192" s="113" t="s">
        <v>203</v>
      </c>
      <c r="D192" s="90" t="s">
        <v>19</v>
      </c>
      <c r="E192" s="90" t="s">
        <v>505</v>
      </c>
      <c r="F192" s="114" t="s">
        <v>224</v>
      </c>
      <c r="G192" s="94" t="s">
        <v>187</v>
      </c>
      <c r="H192" s="95">
        <v>1</v>
      </c>
      <c r="I192" s="92" t="s">
        <v>430</v>
      </c>
      <c r="J192" s="112">
        <v>1</v>
      </c>
      <c r="K192" s="93">
        <f>VLOOKUP(E192,照明設備稼働時間!$A$4:$F$23,5,FALSE)</f>
        <v>2299</v>
      </c>
      <c r="L192" s="93" t="str">
        <f t="shared" si="4"/>
        <v>FDL27W1ダウンライト　φ150</v>
      </c>
      <c r="M192" s="93">
        <f>VLOOKUP(L192,照明器具種一覧!$B$4:$F$130,5,FALSE)</f>
        <v>32</v>
      </c>
      <c r="N192" s="106">
        <v>1</v>
      </c>
      <c r="O192" s="147">
        <f t="shared" si="5"/>
        <v>73.567999999999998</v>
      </c>
    </row>
    <row r="193" spans="1:15">
      <c r="A193" s="90" t="s">
        <v>726</v>
      </c>
      <c r="B193" s="110" t="s">
        <v>531</v>
      </c>
      <c r="C193" s="113" t="s">
        <v>84</v>
      </c>
      <c r="D193" s="90" t="s">
        <v>19</v>
      </c>
      <c r="E193" s="90" t="s">
        <v>505</v>
      </c>
      <c r="F193" s="114" t="s">
        <v>225</v>
      </c>
      <c r="G193" s="94" t="s">
        <v>28</v>
      </c>
      <c r="H193" s="95">
        <v>2</v>
      </c>
      <c r="I193" s="92" t="s">
        <v>160</v>
      </c>
      <c r="J193" s="112">
        <v>4</v>
      </c>
      <c r="K193" s="93">
        <f>VLOOKUP(E193,照明設備稼働時間!$A$4:$F$23,5,FALSE)</f>
        <v>2299</v>
      </c>
      <c r="L193" s="93" t="str">
        <f t="shared" si="4"/>
        <v>FHF32W2埋込　下面開放　W220</v>
      </c>
      <c r="M193" s="93">
        <f>VLOOKUP(L193,照明器具種一覧!$B$4:$F$130,5,FALSE)</f>
        <v>67</v>
      </c>
      <c r="N193" s="106">
        <v>1</v>
      </c>
      <c r="O193" s="147">
        <f t="shared" si="5"/>
        <v>616.13199999999995</v>
      </c>
    </row>
    <row r="194" spans="1:15">
      <c r="A194" s="90" t="s">
        <v>727</v>
      </c>
      <c r="B194" s="110" t="s">
        <v>531</v>
      </c>
      <c r="C194" s="113" t="s">
        <v>203</v>
      </c>
      <c r="D194" s="90" t="s">
        <v>19</v>
      </c>
      <c r="E194" s="90" t="s">
        <v>505</v>
      </c>
      <c r="F194" s="114" t="s">
        <v>225</v>
      </c>
      <c r="G194" s="94" t="s">
        <v>187</v>
      </c>
      <c r="H194" s="95">
        <v>1</v>
      </c>
      <c r="I194" s="92" t="s">
        <v>430</v>
      </c>
      <c r="J194" s="112">
        <v>1</v>
      </c>
      <c r="K194" s="93">
        <f>VLOOKUP(E194,照明設備稼働時間!$A$4:$F$23,5,FALSE)</f>
        <v>2299</v>
      </c>
      <c r="L194" s="93" t="str">
        <f t="shared" si="4"/>
        <v>FDL27W1ダウンライト　φ150</v>
      </c>
      <c r="M194" s="93">
        <f>VLOOKUP(L194,照明器具種一覧!$B$4:$F$130,5,FALSE)</f>
        <v>32</v>
      </c>
      <c r="N194" s="106">
        <v>1</v>
      </c>
      <c r="O194" s="147">
        <f t="shared" si="5"/>
        <v>73.567999999999998</v>
      </c>
    </row>
    <row r="195" spans="1:15">
      <c r="A195" s="90" t="s">
        <v>728</v>
      </c>
      <c r="B195" s="110" t="s">
        <v>531</v>
      </c>
      <c r="C195" s="113" t="s">
        <v>84</v>
      </c>
      <c r="D195" s="90" t="s">
        <v>19</v>
      </c>
      <c r="E195" s="90" t="s">
        <v>505</v>
      </c>
      <c r="F195" s="114" t="s">
        <v>226</v>
      </c>
      <c r="G195" s="94" t="s">
        <v>28</v>
      </c>
      <c r="H195" s="95">
        <v>2</v>
      </c>
      <c r="I195" s="92" t="s">
        <v>160</v>
      </c>
      <c r="J195" s="112">
        <v>2</v>
      </c>
      <c r="K195" s="93">
        <f>VLOOKUP(E195,照明設備稼働時間!$A$4:$F$23,5,FALSE)</f>
        <v>2299</v>
      </c>
      <c r="L195" s="93" t="str">
        <f t="shared" si="4"/>
        <v>FHF32W2埋込　下面開放　W220</v>
      </c>
      <c r="M195" s="93">
        <f>VLOOKUP(L195,照明器具種一覧!$B$4:$F$130,5,FALSE)</f>
        <v>67</v>
      </c>
      <c r="N195" s="106">
        <v>1</v>
      </c>
      <c r="O195" s="147">
        <f t="shared" si="5"/>
        <v>308.06599999999997</v>
      </c>
    </row>
    <row r="196" spans="1:15">
      <c r="A196" s="90" t="s">
        <v>729</v>
      </c>
      <c r="B196" s="110" t="s">
        <v>531</v>
      </c>
      <c r="C196" s="113"/>
      <c r="D196" s="90" t="s">
        <v>19</v>
      </c>
      <c r="E196" s="90" t="s">
        <v>517</v>
      </c>
      <c r="F196" s="114" t="s">
        <v>227</v>
      </c>
      <c r="G196" s="94" t="s">
        <v>421</v>
      </c>
      <c r="H196" s="95">
        <v>1</v>
      </c>
      <c r="I196" s="92" t="s">
        <v>65</v>
      </c>
      <c r="J196" s="112">
        <v>1</v>
      </c>
      <c r="K196" s="93">
        <f>VLOOKUP(E196,照明設備稼働時間!$A$4:$F$23,5,FALSE)</f>
        <v>0</v>
      </c>
      <c r="L196" s="93" t="str">
        <f t="shared" si="4"/>
        <v>FL20W1片反射</v>
      </c>
      <c r="M196" s="93">
        <f>VLOOKUP(L196,照明器具種一覧!$B$4:$F$130,5,FALSE)</f>
        <v>22.5</v>
      </c>
      <c r="N196" s="106">
        <v>1</v>
      </c>
      <c r="O196" s="147">
        <f t="shared" si="5"/>
        <v>0</v>
      </c>
    </row>
    <row r="197" spans="1:15">
      <c r="A197" s="90" t="s">
        <v>730</v>
      </c>
      <c r="B197" s="110" t="s">
        <v>531</v>
      </c>
      <c r="C197" s="113" t="s">
        <v>17</v>
      </c>
      <c r="D197" s="90" t="s">
        <v>19</v>
      </c>
      <c r="E197" s="90" t="s">
        <v>513</v>
      </c>
      <c r="F197" s="114" t="s">
        <v>228</v>
      </c>
      <c r="G197" s="94" t="s">
        <v>28</v>
      </c>
      <c r="H197" s="95">
        <v>1</v>
      </c>
      <c r="I197" s="92" t="s">
        <v>432</v>
      </c>
      <c r="J197" s="112">
        <v>2</v>
      </c>
      <c r="K197" s="93">
        <f>VLOOKUP(E197,照明設備稼働時間!$A$4:$F$23,5,FALSE)</f>
        <v>242</v>
      </c>
      <c r="L197" s="93" t="str">
        <f t="shared" ref="L197:L260" si="6">G197&amp;H197&amp;I197</f>
        <v>FHF32W1逆富士</v>
      </c>
      <c r="M197" s="93">
        <f>VLOOKUP(L197,照明器具種一覧!$B$4:$F$130,5,FALSE)</f>
        <v>48</v>
      </c>
      <c r="N197" s="106">
        <v>1</v>
      </c>
      <c r="O197" s="147">
        <f t="shared" ref="O197:O260" si="7">(J197*K197*M197*N197)/1000</f>
        <v>23.231999999999999</v>
      </c>
    </row>
    <row r="198" spans="1:15">
      <c r="A198" s="90" t="s">
        <v>731</v>
      </c>
      <c r="B198" s="110" t="s">
        <v>531</v>
      </c>
      <c r="C198" s="113" t="s">
        <v>84</v>
      </c>
      <c r="D198" s="90" t="s">
        <v>19</v>
      </c>
      <c r="E198" s="90" t="s">
        <v>505</v>
      </c>
      <c r="F198" s="114" t="s">
        <v>229</v>
      </c>
      <c r="G198" s="94" t="s">
        <v>28</v>
      </c>
      <c r="H198" s="95">
        <v>2</v>
      </c>
      <c r="I198" s="92" t="s">
        <v>160</v>
      </c>
      <c r="J198" s="112">
        <v>15</v>
      </c>
      <c r="K198" s="93">
        <f>VLOOKUP(E198,照明設備稼働時間!$A$4:$F$23,5,FALSE)</f>
        <v>2299</v>
      </c>
      <c r="L198" s="93" t="str">
        <f t="shared" si="6"/>
        <v>FHF32W2埋込　下面開放　W220</v>
      </c>
      <c r="M198" s="93">
        <f>VLOOKUP(L198,照明器具種一覧!$B$4:$F$130,5,FALSE)</f>
        <v>67</v>
      </c>
      <c r="N198" s="106">
        <v>1</v>
      </c>
      <c r="O198" s="147">
        <f t="shared" si="7"/>
        <v>2310.4949999999999</v>
      </c>
    </row>
    <row r="199" spans="1:15">
      <c r="A199" s="90" t="s">
        <v>732</v>
      </c>
      <c r="B199" s="110" t="s">
        <v>531</v>
      </c>
      <c r="C199" s="113"/>
      <c r="D199" s="90" t="s">
        <v>19</v>
      </c>
      <c r="E199" s="90" t="s">
        <v>505</v>
      </c>
      <c r="F199" s="114" t="s">
        <v>229</v>
      </c>
      <c r="G199" s="94" t="s">
        <v>421</v>
      </c>
      <c r="H199" s="95">
        <v>1</v>
      </c>
      <c r="I199" s="92" t="s">
        <v>65</v>
      </c>
      <c r="J199" s="112">
        <v>4</v>
      </c>
      <c r="K199" s="93">
        <f>VLOOKUP(E199,照明設備稼働時間!$A$4:$F$23,5,FALSE)</f>
        <v>2299</v>
      </c>
      <c r="L199" s="93" t="str">
        <f t="shared" si="6"/>
        <v>FL20W1片反射</v>
      </c>
      <c r="M199" s="93">
        <f>VLOOKUP(L199,照明器具種一覧!$B$4:$F$130,5,FALSE)</f>
        <v>22.5</v>
      </c>
      <c r="N199" s="106">
        <v>1</v>
      </c>
      <c r="O199" s="147">
        <f t="shared" si="7"/>
        <v>206.91</v>
      </c>
    </row>
    <row r="200" spans="1:15">
      <c r="A200" s="90" t="s">
        <v>733</v>
      </c>
      <c r="B200" s="110" t="s">
        <v>531</v>
      </c>
      <c r="C200" s="113"/>
      <c r="D200" s="90" t="s">
        <v>19</v>
      </c>
      <c r="E200" s="90" t="s">
        <v>505</v>
      </c>
      <c r="F200" s="114" t="s">
        <v>229</v>
      </c>
      <c r="G200" s="94" t="s">
        <v>421</v>
      </c>
      <c r="H200" s="95">
        <v>1</v>
      </c>
      <c r="I200" s="92" t="s">
        <v>169</v>
      </c>
      <c r="J200" s="112">
        <v>1</v>
      </c>
      <c r="K200" s="93">
        <f>VLOOKUP(E200,照明設備稼働時間!$A$4:$F$23,5,FALSE)</f>
        <v>2299</v>
      </c>
      <c r="L200" s="93" t="str">
        <f t="shared" si="6"/>
        <v>FL20W1流し元</v>
      </c>
      <c r="M200" s="93">
        <f>VLOOKUP(L200,照明器具種一覧!$B$4:$F$130,5,FALSE)</f>
        <v>22.5</v>
      </c>
      <c r="N200" s="106">
        <v>1</v>
      </c>
      <c r="O200" s="147">
        <f t="shared" si="7"/>
        <v>51.727499999999999</v>
      </c>
    </row>
    <row r="201" spans="1:15">
      <c r="A201" s="90" t="s">
        <v>734</v>
      </c>
      <c r="B201" s="110" t="s">
        <v>531</v>
      </c>
      <c r="C201" s="113" t="s">
        <v>73</v>
      </c>
      <c r="D201" s="90" t="s">
        <v>19</v>
      </c>
      <c r="E201" s="90" t="s">
        <v>510</v>
      </c>
      <c r="F201" s="114" t="s">
        <v>134</v>
      </c>
      <c r="G201" s="94" t="s">
        <v>187</v>
      </c>
      <c r="H201" s="95">
        <v>1</v>
      </c>
      <c r="I201" s="92" t="s">
        <v>430</v>
      </c>
      <c r="J201" s="112">
        <v>1</v>
      </c>
      <c r="K201" s="93">
        <f>VLOOKUP(E201,照明設備稼働時間!$A$4:$F$23,5,FALSE)</f>
        <v>726</v>
      </c>
      <c r="L201" s="93" t="str">
        <f t="shared" si="6"/>
        <v>FDL27W1ダウンライト　φ150</v>
      </c>
      <c r="M201" s="93">
        <f>VLOOKUP(L201,照明器具種一覧!$B$4:$F$130,5,FALSE)</f>
        <v>32</v>
      </c>
      <c r="N201" s="106">
        <v>1</v>
      </c>
      <c r="O201" s="147">
        <f t="shared" si="7"/>
        <v>23.231999999999999</v>
      </c>
    </row>
    <row r="202" spans="1:15">
      <c r="A202" s="90" t="s">
        <v>735</v>
      </c>
      <c r="B202" s="110" t="s">
        <v>531</v>
      </c>
      <c r="C202" s="113" t="s">
        <v>86</v>
      </c>
      <c r="D202" s="90" t="s">
        <v>19</v>
      </c>
      <c r="E202" s="90" t="s">
        <v>510</v>
      </c>
      <c r="F202" s="114" t="s">
        <v>134</v>
      </c>
      <c r="G202" s="94" t="s">
        <v>421</v>
      </c>
      <c r="H202" s="95">
        <v>1</v>
      </c>
      <c r="I202" s="92" t="s">
        <v>412</v>
      </c>
      <c r="J202" s="112">
        <v>1</v>
      </c>
      <c r="K202" s="93">
        <f>VLOOKUP(E202,照明設備稼働時間!$A$4:$F$23,5,FALSE)</f>
        <v>726</v>
      </c>
      <c r="L202" s="93" t="str">
        <f t="shared" si="6"/>
        <v>FL20W1ミラー灯</v>
      </c>
      <c r="M202" s="93">
        <f>VLOOKUP(L202,照明器具種一覧!$B$4:$F$130,5,FALSE)</f>
        <v>22.5</v>
      </c>
      <c r="N202" s="106">
        <v>1</v>
      </c>
      <c r="O202" s="147">
        <f t="shared" si="7"/>
        <v>16.335000000000001</v>
      </c>
    </row>
    <row r="203" spans="1:15">
      <c r="A203" s="90" t="s">
        <v>736</v>
      </c>
      <c r="B203" s="110" t="s">
        <v>531</v>
      </c>
      <c r="C203" s="113" t="s">
        <v>76</v>
      </c>
      <c r="D203" s="90" t="s">
        <v>19</v>
      </c>
      <c r="E203" s="90" t="s">
        <v>517</v>
      </c>
      <c r="F203" s="114" t="s">
        <v>230</v>
      </c>
      <c r="G203" s="94" t="s">
        <v>28</v>
      </c>
      <c r="H203" s="95">
        <v>1</v>
      </c>
      <c r="I203" s="92" t="s">
        <v>65</v>
      </c>
      <c r="J203" s="112">
        <v>2</v>
      </c>
      <c r="K203" s="93">
        <f>VLOOKUP(E203,照明設備稼働時間!$A$4:$F$23,5,FALSE)</f>
        <v>0</v>
      </c>
      <c r="L203" s="93" t="str">
        <f t="shared" si="6"/>
        <v>FHF32W1片反射</v>
      </c>
      <c r="M203" s="93">
        <f>VLOOKUP(L203,照明器具種一覧!$B$4:$F$130,5,FALSE)</f>
        <v>48</v>
      </c>
      <c r="N203" s="106">
        <v>1</v>
      </c>
      <c r="O203" s="147">
        <f t="shared" si="7"/>
        <v>0</v>
      </c>
    </row>
    <row r="204" spans="1:15">
      <c r="A204" s="90" t="s">
        <v>737</v>
      </c>
      <c r="B204" s="110" t="s">
        <v>531</v>
      </c>
      <c r="C204" s="113" t="s">
        <v>74</v>
      </c>
      <c r="D204" s="90" t="s">
        <v>19</v>
      </c>
      <c r="E204" s="90" t="s">
        <v>1070</v>
      </c>
      <c r="F204" s="114" t="s">
        <v>107</v>
      </c>
      <c r="G204" s="94" t="s">
        <v>28</v>
      </c>
      <c r="H204" s="95">
        <v>1</v>
      </c>
      <c r="I204" s="92" t="s">
        <v>163</v>
      </c>
      <c r="J204" s="112">
        <v>6</v>
      </c>
      <c r="K204" s="93">
        <f>VLOOKUP(E204,照明設備稼働時間!$A$4:$F$23,5,FALSE)</f>
        <v>2299</v>
      </c>
      <c r="L204" s="93" t="str">
        <f t="shared" si="6"/>
        <v>FHF32W1間接トラフ</v>
      </c>
      <c r="M204" s="93">
        <f>VLOOKUP(L204,照明器具種一覧!$B$4:$F$130,5,FALSE)</f>
        <v>48</v>
      </c>
      <c r="N204" s="106">
        <v>1</v>
      </c>
      <c r="O204" s="147">
        <f t="shared" si="7"/>
        <v>662.11199999999997</v>
      </c>
    </row>
    <row r="205" spans="1:15">
      <c r="A205" s="90" t="s">
        <v>738</v>
      </c>
      <c r="B205" s="110" t="s">
        <v>531</v>
      </c>
      <c r="C205" s="113" t="s">
        <v>204</v>
      </c>
      <c r="D205" s="90" t="s">
        <v>19</v>
      </c>
      <c r="E205" s="90" t="s">
        <v>1070</v>
      </c>
      <c r="F205" s="114" t="s">
        <v>107</v>
      </c>
      <c r="G205" s="94" t="s">
        <v>187</v>
      </c>
      <c r="H205" s="95">
        <v>1</v>
      </c>
      <c r="I205" s="92" t="s">
        <v>430</v>
      </c>
      <c r="J205" s="112">
        <v>4</v>
      </c>
      <c r="K205" s="93">
        <f>VLOOKUP(E205,照明設備稼働時間!$A$4:$F$23,5,FALSE)</f>
        <v>2299</v>
      </c>
      <c r="L205" s="93" t="str">
        <f t="shared" si="6"/>
        <v>FDL27W1ダウンライト　φ150</v>
      </c>
      <c r="M205" s="93">
        <f>VLOOKUP(L205,照明器具種一覧!$B$4:$F$130,5,FALSE)</f>
        <v>32</v>
      </c>
      <c r="N205" s="106">
        <v>1</v>
      </c>
      <c r="O205" s="147">
        <f t="shared" si="7"/>
        <v>294.27199999999999</v>
      </c>
    </row>
    <row r="206" spans="1:15">
      <c r="A206" s="90" t="s">
        <v>739</v>
      </c>
      <c r="B206" s="110" t="s">
        <v>531</v>
      </c>
      <c r="C206" s="113" t="s">
        <v>205</v>
      </c>
      <c r="D206" s="90" t="s">
        <v>19</v>
      </c>
      <c r="E206" s="90" t="s">
        <v>1070</v>
      </c>
      <c r="F206" s="114" t="s">
        <v>107</v>
      </c>
      <c r="G206" s="94" t="s">
        <v>275</v>
      </c>
      <c r="H206" s="95">
        <v>1</v>
      </c>
      <c r="I206" s="92" t="s">
        <v>261</v>
      </c>
      <c r="J206" s="112">
        <v>4</v>
      </c>
      <c r="K206" s="93">
        <f>VLOOKUP(E206,照明設備稼働時間!$A$4:$F$23,5,FALSE)</f>
        <v>2299</v>
      </c>
      <c r="L206" s="93" t="str">
        <f t="shared" si="6"/>
        <v>EFD21EL1ﾀﾞｳﾝﾗｲﾄ　ウォールウォッシャー　φ150</v>
      </c>
      <c r="M206" s="93">
        <f>VLOOKUP(L206,照明器具種一覧!$B$4:$F$130,5,FALSE)</f>
        <v>21</v>
      </c>
      <c r="N206" s="106">
        <v>1</v>
      </c>
      <c r="O206" s="147">
        <f t="shared" si="7"/>
        <v>193.11600000000001</v>
      </c>
    </row>
    <row r="207" spans="1:15">
      <c r="A207" s="90" t="s">
        <v>740</v>
      </c>
      <c r="B207" s="110" t="s">
        <v>531</v>
      </c>
      <c r="C207" s="113" t="s">
        <v>74</v>
      </c>
      <c r="D207" s="90" t="s">
        <v>19</v>
      </c>
      <c r="E207" s="90" t="s">
        <v>509</v>
      </c>
      <c r="F207" s="114" t="s">
        <v>133</v>
      </c>
      <c r="G207" s="94" t="s">
        <v>13</v>
      </c>
      <c r="H207" s="95">
        <v>1</v>
      </c>
      <c r="I207" s="92" t="s">
        <v>163</v>
      </c>
      <c r="J207" s="112">
        <v>2</v>
      </c>
      <c r="K207" s="93">
        <f>VLOOKUP(E207,照明設備稼働時間!$A$4:$F$23,5,FALSE)</f>
        <v>968</v>
      </c>
      <c r="L207" s="93" t="str">
        <f t="shared" si="6"/>
        <v>FHF32W1間接トラフ</v>
      </c>
      <c r="M207" s="93">
        <f>VLOOKUP(L207,照明器具種一覧!$B$4:$F$130,5,FALSE)</f>
        <v>48</v>
      </c>
      <c r="N207" s="106">
        <v>1</v>
      </c>
      <c r="O207" s="147">
        <f t="shared" si="7"/>
        <v>92.927999999999997</v>
      </c>
    </row>
    <row r="208" spans="1:15">
      <c r="A208" s="90" t="s">
        <v>741</v>
      </c>
      <c r="B208" s="110" t="s">
        <v>531</v>
      </c>
      <c r="C208" s="113" t="s">
        <v>73</v>
      </c>
      <c r="D208" s="90" t="s">
        <v>19</v>
      </c>
      <c r="E208" s="90" t="s">
        <v>509</v>
      </c>
      <c r="F208" s="114" t="s">
        <v>133</v>
      </c>
      <c r="G208" s="94" t="s">
        <v>187</v>
      </c>
      <c r="H208" s="95">
        <v>1</v>
      </c>
      <c r="I208" s="92" t="s">
        <v>430</v>
      </c>
      <c r="J208" s="112">
        <v>11</v>
      </c>
      <c r="K208" s="93">
        <f>VLOOKUP(E208,照明設備稼働時間!$A$4:$F$23,5,FALSE)</f>
        <v>968</v>
      </c>
      <c r="L208" s="93" t="str">
        <f t="shared" si="6"/>
        <v>FDL27W1ダウンライト　φ150</v>
      </c>
      <c r="M208" s="93">
        <f>VLOOKUP(L208,照明器具種一覧!$B$4:$F$130,5,FALSE)</f>
        <v>32</v>
      </c>
      <c r="N208" s="106">
        <v>1</v>
      </c>
      <c r="O208" s="147">
        <f t="shared" si="7"/>
        <v>340.73599999999999</v>
      </c>
    </row>
    <row r="209" spans="1:15">
      <c r="A209" s="90" t="s">
        <v>742</v>
      </c>
      <c r="B209" s="110" t="s">
        <v>531</v>
      </c>
      <c r="C209" s="113" t="s">
        <v>74</v>
      </c>
      <c r="D209" s="90" t="s">
        <v>19</v>
      </c>
      <c r="E209" s="90" t="s">
        <v>509</v>
      </c>
      <c r="F209" s="114" t="s">
        <v>231</v>
      </c>
      <c r="G209" s="94" t="s">
        <v>13</v>
      </c>
      <c r="H209" s="95">
        <v>1</v>
      </c>
      <c r="I209" s="92" t="s">
        <v>163</v>
      </c>
      <c r="J209" s="112">
        <v>2</v>
      </c>
      <c r="K209" s="93">
        <f>VLOOKUP(E209,照明設備稼働時間!$A$4:$F$23,5,FALSE)</f>
        <v>968</v>
      </c>
      <c r="L209" s="93" t="str">
        <f t="shared" si="6"/>
        <v>FHF32W1間接トラフ</v>
      </c>
      <c r="M209" s="93">
        <f>VLOOKUP(L209,照明器具種一覧!$B$4:$F$130,5,FALSE)</f>
        <v>48</v>
      </c>
      <c r="N209" s="106">
        <v>1</v>
      </c>
      <c r="O209" s="147">
        <f t="shared" si="7"/>
        <v>92.927999999999997</v>
      </c>
    </row>
    <row r="210" spans="1:15">
      <c r="A210" s="90" t="s">
        <v>743</v>
      </c>
      <c r="B210" s="110" t="s">
        <v>531</v>
      </c>
      <c r="C210" s="113" t="s">
        <v>86</v>
      </c>
      <c r="D210" s="90" t="s">
        <v>19</v>
      </c>
      <c r="E210" s="90" t="s">
        <v>509</v>
      </c>
      <c r="F210" s="114" t="s">
        <v>415</v>
      </c>
      <c r="G210" s="94" t="s">
        <v>421</v>
      </c>
      <c r="H210" s="95">
        <v>1</v>
      </c>
      <c r="I210" s="92" t="s">
        <v>412</v>
      </c>
      <c r="J210" s="112">
        <v>1</v>
      </c>
      <c r="K210" s="93">
        <f>VLOOKUP(E210,照明設備稼働時間!$A$4:$F$23,5,FALSE)</f>
        <v>968</v>
      </c>
      <c r="L210" s="93" t="str">
        <f t="shared" si="6"/>
        <v>FL20W1ミラー灯</v>
      </c>
      <c r="M210" s="93">
        <f>VLOOKUP(L210,照明器具種一覧!$B$4:$F$130,5,FALSE)</f>
        <v>22.5</v>
      </c>
      <c r="N210" s="106">
        <v>1</v>
      </c>
      <c r="O210" s="147">
        <f t="shared" si="7"/>
        <v>21.78</v>
      </c>
    </row>
    <row r="211" spans="1:15">
      <c r="A211" s="90" t="s">
        <v>744</v>
      </c>
      <c r="B211" s="110" t="s">
        <v>531</v>
      </c>
      <c r="C211" s="113" t="s">
        <v>73</v>
      </c>
      <c r="D211" s="90" t="s">
        <v>19</v>
      </c>
      <c r="E211" s="90" t="s">
        <v>509</v>
      </c>
      <c r="F211" s="114" t="s">
        <v>232</v>
      </c>
      <c r="G211" s="94" t="s">
        <v>187</v>
      </c>
      <c r="H211" s="95">
        <v>1</v>
      </c>
      <c r="I211" s="92" t="s">
        <v>430</v>
      </c>
      <c r="J211" s="112">
        <v>6</v>
      </c>
      <c r="K211" s="93">
        <f>VLOOKUP(E211,照明設備稼働時間!$A$4:$F$23,5,FALSE)</f>
        <v>968</v>
      </c>
      <c r="L211" s="93" t="str">
        <f t="shared" si="6"/>
        <v>FDL27W1ダウンライト　φ150</v>
      </c>
      <c r="M211" s="93">
        <f>VLOOKUP(L211,照明器具種一覧!$B$4:$F$130,5,FALSE)</f>
        <v>32</v>
      </c>
      <c r="N211" s="106">
        <v>1</v>
      </c>
      <c r="O211" s="147">
        <f t="shared" si="7"/>
        <v>185.85599999999999</v>
      </c>
    </row>
    <row r="212" spans="1:15">
      <c r="A212" s="90" t="s">
        <v>745</v>
      </c>
      <c r="B212" s="110" t="s">
        <v>531</v>
      </c>
      <c r="C212" s="113" t="s">
        <v>78</v>
      </c>
      <c r="D212" s="90" t="s">
        <v>19</v>
      </c>
      <c r="E212" s="90" t="s">
        <v>517</v>
      </c>
      <c r="F212" s="114" t="s">
        <v>148</v>
      </c>
      <c r="G212" s="94" t="s">
        <v>421</v>
      </c>
      <c r="H212" s="95">
        <v>1</v>
      </c>
      <c r="I212" s="92" t="s">
        <v>263</v>
      </c>
      <c r="J212" s="112">
        <v>2</v>
      </c>
      <c r="K212" s="93">
        <f>VLOOKUP(E212,照明設備稼働時間!$A$4:$F$23,5,FALSE)</f>
        <v>0</v>
      </c>
      <c r="L212" s="93" t="str">
        <f t="shared" si="6"/>
        <v>FL20W1片反射</v>
      </c>
      <c r="M212" s="93">
        <f>VLOOKUP(L212,照明器具種一覧!$B$4:$F$130,5,FALSE)</f>
        <v>22.5</v>
      </c>
      <c r="N212" s="106">
        <v>1</v>
      </c>
      <c r="O212" s="147">
        <f t="shared" si="7"/>
        <v>0</v>
      </c>
    </row>
    <row r="213" spans="1:15">
      <c r="A213" s="90" t="s">
        <v>746</v>
      </c>
      <c r="B213" s="110" t="s">
        <v>531</v>
      </c>
      <c r="C213" s="113" t="s">
        <v>202</v>
      </c>
      <c r="D213" s="90" t="s">
        <v>19</v>
      </c>
      <c r="E213" s="90" t="s">
        <v>507</v>
      </c>
      <c r="F213" s="114" t="s">
        <v>157</v>
      </c>
      <c r="G213" s="94" t="s">
        <v>427</v>
      </c>
      <c r="H213" s="95">
        <v>2</v>
      </c>
      <c r="I213" s="92" t="s">
        <v>259</v>
      </c>
      <c r="J213" s="112">
        <v>15</v>
      </c>
      <c r="K213" s="93">
        <f>VLOOKUP(E213,照明設備稼働時間!$A$4:$F$23,5,FALSE)</f>
        <v>2299</v>
      </c>
      <c r="L213" s="93" t="str">
        <f t="shared" si="6"/>
        <v>FPL27W2埋込　スクエア　ルーバー　□250</v>
      </c>
      <c r="M213" s="93">
        <f>VLOOKUP(L213,照明器具種一覧!$B$4:$F$130,5,FALSE)</f>
        <v>64</v>
      </c>
      <c r="N213" s="106">
        <v>1</v>
      </c>
      <c r="O213" s="147">
        <f t="shared" si="7"/>
        <v>2207.04</v>
      </c>
    </row>
    <row r="214" spans="1:15">
      <c r="A214" s="90" t="s">
        <v>747</v>
      </c>
      <c r="B214" s="110" t="s">
        <v>531</v>
      </c>
      <c r="C214" s="113" t="s">
        <v>206</v>
      </c>
      <c r="D214" s="90" t="s">
        <v>19</v>
      </c>
      <c r="E214" s="90" t="s">
        <v>505</v>
      </c>
      <c r="F214" s="114" t="s">
        <v>233</v>
      </c>
      <c r="G214" s="94" t="s">
        <v>13</v>
      </c>
      <c r="H214" s="95">
        <v>2</v>
      </c>
      <c r="I214" s="92" t="s">
        <v>264</v>
      </c>
      <c r="J214" s="112">
        <v>19</v>
      </c>
      <c r="K214" s="93">
        <f>VLOOKUP(E214,照明設備稼働時間!$A$4:$F$23,5,FALSE)</f>
        <v>2299</v>
      </c>
      <c r="L214" s="93" t="str">
        <f t="shared" si="6"/>
        <v>FHF32W2埋込　下面開放　ＳＵＳ　W300</v>
      </c>
      <c r="M214" s="93">
        <f>VLOOKUP(L214,照明器具種一覧!$B$4:$F$130,5,FALSE)</f>
        <v>91</v>
      </c>
      <c r="N214" s="106">
        <v>1</v>
      </c>
      <c r="O214" s="147">
        <f t="shared" si="7"/>
        <v>3974.971</v>
      </c>
    </row>
    <row r="215" spans="1:15">
      <c r="A215" s="90" t="s">
        <v>748</v>
      </c>
      <c r="B215" s="110" t="s">
        <v>531</v>
      </c>
      <c r="C215" s="113" t="s">
        <v>97</v>
      </c>
      <c r="D215" s="90" t="s">
        <v>19</v>
      </c>
      <c r="E215" s="90" t="s">
        <v>505</v>
      </c>
      <c r="F215" s="114" t="s">
        <v>233</v>
      </c>
      <c r="G215" s="94" t="s">
        <v>187</v>
      </c>
      <c r="H215" s="95">
        <v>1</v>
      </c>
      <c r="I215" s="92" t="s">
        <v>430</v>
      </c>
      <c r="J215" s="112">
        <v>4</v>
      </c>
      <c r="K215" s="93">
        <f>VLOOKUP(E215,照明設備稼働時間!$A$4:$F$23,5,FALSE)</f>
        <v>2299</v>
      </c>
      <c r="L215" s="93" t="str">
        <f t="shared" si="6"/>
        <v>FDL27W1ダウンライト　φ150</v>
      </c>
      <c r="M215" s="93">
        <f>VLOOKUP(L215,照明器具種一覧!$B$4:$F$130,5,FALSE)</f>
        <v>32</v>
      </c>
      <c r="N215" s="106">
        <v>1</v>
      </c>
      <c r="O215" s="147">
        <f t="shared" si="7"/>
        <v>294.27199999999999</v>
      </c>
    </row>
    <row r="216" spans="1:15">
      <c r="A216" s="90" t="s">
        <v>749</v>
      </c>
      <c r="B216" s="110" t="s">
        <v>531</v>
      </c>
      <c r="C216" s="113" t="s">
        <v>82</v>
      </c>
      <c r="D216" s="90" t="s">
        <v>19</v>
      </c>
      <c r="E216" s="90" t="s">
        <v>505</v>
      </c>
      <c r="F216" s="114" t="s">
        <v>234</v>
      </c>
      <c r="G216" s="94" t="s">
        <v>13</v>
      </c>
      <c r="H216" s="95">
        <v>2</v>
      </c>
      <c r="I216" s="92" t="s">
        <v>160</v>
      </c>
      <c r="J216" s="112">
        <v>15</v>
      </c>
      <c r="K216" s="93">
        <f>VLOOKUP(E216,照明設備稼働時間!$A$4:$F$23,5,FALSE)</f>
        <v>2299</v>
      </c>
      <c r="L216" s="93" t="str">
        <f t="shared" si="6"/>
        <v>FHF32W2埋込　下面開放　W220</v>
      </c>
      <c r="M216" s="93">
        <f>VLOOKUP(L216,照明器具種一覧!$B$4:$F$130,5,FALSE)</f>
        <v>67</v>
      </c>
      <c r="N216" s="106">
        <v>1</v>
      </c>
      <c r="O216" s="147">
        <f t="shared" si="7"/>
        <v>2310.4949999999999</v>
      </c>
    </row>
    <row r="217" spans="1:15">
      <c r="A217" s="90" t="s">
        <v>750</v>
      </c>
      <c r="B217" s="110" t="s">
        <v>531</v>
      </c>
      <c r="C217" s="113" t="s">
        <v>203</v>
      </c>
      <c r="D217" s="90" t="s">
        <v>19</v>
      </c>
      <c r="E217" s="90" t="s">
        <v>505</v>
      </c>
      <c r="F217" s="114" t="s">
        <v>234</v>
      </c>
      <c r="G217" s="94" t="s">
        <v>187</v>
      </c>
      <c r="H217" s="95">
        <v>1</v>
      </c>
      <c r="I217" s="92" t="s">
        <v>430</v>
      </c>
      <c r="J217" s="112">
        <v>1</v>
      </c>
      <c r="K217" s="93">
        <f>VLOOKUP(E217,照明設備稼働時間!$A$4:$F$23,5,FALSE)</f>
        <v>2299</v>
      </c>
      <c r="L217" s="93" t="str">
        <f t="shared" si="6"/>
        <v>FDL27W1ダウンライト　φ150</v>
      </c>
      <c r="M217" s="93">
        <f>VLOOKUP(L217,照明器具種一覧!$B$4:$F$130,5,FALSE)</f>
        <v>32</v>
      </c>
      <c r="N217" s="106">
        <v>1</v>
      </c>
      <c r="O217" s="147">
        <f t="shared" si="7"/>
        <v>73.567999999999998</v>
      </c>
    </row>
    <row r="218" spans="1:15">
      <c r="A218" s="90" t="s">
        <v>751</v>
      </c>
      <c r="B218" s="110" t="s">
        <v>531</v>
      </c>
      <c r="C218" s="113" t="s">
        <v>73</v>
      </c>
      <c r="D218" s="90" t="s">
        <v>19</v>
      </c>
      <c r="E218" s="90" t="s">
        <v>507</v>
      </c>
      <c r="F218" s="114" t="s">
        <v>235</v>
      </c>
      <c r="G218" s="94" t="s">
        <v>187</v>
      </c>
      <c r="H218" s="95">
        <v>1</v>
      </c>
      <c r="I218" s="92" t="s">
        <v>430</v>
      </c>
      <c r="J218" s="112">
        <v>22</v>
      </c>
      <c r="K218" s="93">
        <f>VLOOKUP(E218,照明設備稼働時間!$A$4:$F$23,5,FALSE)</f>
        <v>2299</v>
      </c>
      <c r="L218" s="93" t="str">
        <f t="shared" si="6"/>
        <v>FDL27W1ダウンライト　φ150</v>
      </c>
      <c r="M218" s="93">
        <f>VLOOKUP(L218,照明器具種一覧!$B$4:$F$130,5,FALSE)</f>
        <v>32</v>
      </c>
      <c r="N218" s="106">
        <v>1</v>
      </c>
      <c r="O218" s="147">
        <f t="shared" si="7"/>
        <v>1618.4960000000001</v>
      </c>
    </row>
    <row r="219" spans="1:15">
      <c r="A219" s="90" t="s">
        <v>752</v>
      </c>
      <c r="B219" s="110" t="s">
        <v>531</v>
      </c>
      <c r="C219" s="113" t="s">
        <v>205</v>
      </c>
      <c r="D219" s="90" t="s">
        <v>19</v>
      </c>
      <c r="E219" s="90" t="s">
        <v>507</v>
      </c>
      <c r="F219" s="114" t="s">
        <v>235</v>
      </c>
      <c r="G219" s="94" t="s">
        <v>275</v>
      </c>
      <c r="H219" s="95">
        <v>1</v>
      </c>
      <c r="I219" s="92" t="s">
        <v>261</v>
      </c>
      <c r="J219" s="112">
        <v>3</v>
      </c>
      <c r="K219" s="93">
        <f>VLOOKUP(E219,照明設備稼働時間!$A$4:$F$23,5,FALSE)</f>
        <v>2299</v>
      </c>
      <c r="L219" s="93" t="str">
        <f t="shared" si="6"/>
        <v>EFD21EL1ﾀﾞｳﾝﾗｲﾄ　ウォールウォッシャー　φ150</v>
      </c>
      <c r="M219" s="93">
        <f>VLOOKUP(L219,照明器具種一覧!$B$4:$F$130,5,FALSE)</f>
        <v>21</v>
      </c>
      <c r="N219" s="106">
        <v>1</v>
      </c>
      <c r="O219" s="147">
        <f t="shared" si="7"/>
        <v>144.83699999999999</v>
      </c>
    </row>
    <row r="220" spans="1:15">
      <c r="A220" s="90" t="s">
        <v>753</v>
      </c>
      <c r="B220" s="110" t="s">
        <v>531</v>
      </c>
      <c r="C220" s="113" t="s">
        <v>85</v>
      </c>
      <c r="D220" s="90" t="s">
        <v>19</v>
      </c>
      <c r="E220" s="90" t="s">
        <v>507</v>
      </c>
      <c r="F220" s="114" t="s">
        <v>236</v>
      </c>
      <c r="G220" s="94" t="s">
        <v>187</v>
      </c>
      <c r="H220" s="95">
        <v>1</v>
      </c>
      <c r="I220" s="92" t="s">
        <v>430</v>
      </c>
      <c r="J220" s="112">
        <v>1</v>
      </c>
      <c r="K220" s="93">
        <f>VLOOKUP(E220,照明設備稼働時間!$A$4:$F$23,5,FALSE)</f>
        <v>2299</v>
      </c>
      <c r="L220" s="93" t="str">
        <f t="shared" si="6"/>
        <v>FDL27W1ダウンライト　φ150</v>
      </c>
      <c r="M220" s="93">
        <f>VLOOKUP(L220,照明器具種一覧!$B$4:$F$130,5,FALSE)</f>
        <v>32</v>
      </c>
      <c r="N220" s="106">
        <v>1</v>
      </c>
      <c r="O220" s="147">
        <f t="shared" si="7"/>
        <v>73.567999999999998</v>
      </c>
    </row>
    <row r="221" spans="1:15">
      <c r="A221" s="90" t="s">
        <v>754</v>
      </c>
      <c r="B221" s="110" t="s">
        <v>531</v>
      </c>
      <c r="C221" s="113" t="s">
        <v>73</v>
      </c>
      <c r="D221" s="90" t="s">
        <v>19</v>
      </c>
      <c r="E221" s="90" t="s">
        <v>511</v>
      </c>
      <c r="F221" s="114" t="s">
        <v>150</v>
      </c>
      <c r="G221" s="94" t="s">
        <v>187</v>
      </c>
      <c r="H221" s="95">
        <v>1</v>
      </c>
      <c r="I221" s="92" t="s">
        <v>430</v>
      </c>
      <c r="J221" s="112">
        <v>1</v>
      </c>
      <c r="K221" s="93">
        <f>VLOOKUP(E221,照明設備稼働時間!$A$4:$F$23,5,FALSE)</f>
        <v>484</v>
      </c>
      <c r="L221" s="93" t="str">
        <f t="shared" si="6"/>
        <v>FDL27W1ダウンライト　φ150</v>
      </c>
      <c r="M221" s="93">
        <f>VLOOKUP(L221,照明器具種一覧!$B$4:$F$130,5,FALSE)</f>
        <v>32</v>
      </c>
      <c r="N221" s="106">
        <v>1</v>
      </c>
      <c r="O221" s="147">
        <f t="shared" si="7"/>
        <v>15.488</v>
      </c>
    </row>
    <row r="222" spans="1:15">
      <c r="A222" s="90" t="s">
        <v>755</v>
      </c>
      <c r="B222" s="110" t="s">
        <v>531</v>
      </c>
      <c r="C222" s="113" t="s">
        <v>83</v>
      </c>
      <c r="D222" s="90" t="s">
        <v>19</v>
      </c>
      <c r="E222" s="90" t="s">
        <v>511</v>
      </c>
      <c r="F222" s="114" t="s">
        <v>150</v>
      </c>
      <c r="G222" s="94" t="s">
        <v>421</v>
      </c>
      <c r="H222" s="95">
        <v>1</v>
      </c>
      <c r="I222" s="92" t="s">
        <v>433</v>
      </c>
      <c r="J222" s="112">
        <v>1</v>
      </c>
      <c r="K222" s="93">
        <f>VLOOKUP(E222,照明設備稼働時間!$A$4:$F$23,5,FALSE)</f>
        <v>484</v>
      </c>
      <c r="L222" s="93" t="str">
        <f t="shared" si="6"/>
        <v>FL20W1棚下灯</v>
      </c>
      <c r="M222" s="93">
        <f>VLOOKUP(L222,照明器具種一覧!$B$4:$F$130,5,FALSE)</f>
        <v>22.5</v>
      </c>
      <c r="N222" s="106">
        <v>1</v>
      </c>
      <c r="O222" s="147">
        <f t="shared" si="7"/>
        <v>10.89</v>
      </c>
    </row>
    <row r="223" spans="1:15">
      <c r="A223" s="90" t="s">
        <v>756</v>
      </c>
      <c r="B223" s="110" t="s">
        <v>531</v>
      </c>
      <c r="C223" s="113" t="s">
        <v>55</v>
      </c>
      <c r="D223" s="90" t="s">
        <v>19</v>
      </c>
      <c r="E223" s="90" t="s">
        <v>525</v>
      </c>
      <c r="F223" s="114" t="s">
        <v>237</v>
      </c>
      <c r="G223" s="94" t="s">
        <v>13</v>
      </c>
      <c r="H223" s="95">
        <v>2</v>
      </c>
      <c r="I223" s="92" t="s">
        <v>266</v>
      </c>
      <c r="J223" s="112">
        <v>2</v>
      </c>
      <c r="K223" s="93">
        <f>VLOOKUP(E223,照明設備稼働時間!$A$4:$F$23,5,FALSE)</f>
        <v>484</v>
      </c>
      <c r="L223" s="93" t="str">
        <f t="shared" si="6"/>
        <v>FHF32W2笠付</v>
      </c>
      <c r="M223" s="93">
        <f>VLOOKUP(L223,照明器具種一覧!$B$4:$F$130,5,FALSE)</f>
        <v>67</v>
      </c>
      <c r="N223" s="106">
        <v>1</v>
      </c>
      <c r="O223" s="147">
        <f t="shared" si="7"/>
        <v>64.855999999999995</v>
      </c>
    </row>
    <row r="224" spans="1:15">
      <c r="A224" s="90" t="s">
        <v>757</v>
      </c>
      <c r="B224" s="110" t="s">
        <v>531</v>
      </c>
      <c r="C224" s="113" t="s">
        <v>71</v>
      </c>
      <c r="D224" s="90" t="s">
        <v>19</v>
      </c>
      <c r="E224" s="90" t="s">
        <v>527</v>
      </c>
      <c r="F224" s="114" t="s">
        <v>375</v>
      </c>
      <c r="G224" s="94" t="s">
        <v>13</v>
      </c>
      <c r="H224" s="95">
        <v>2</v>
      </c>
      <c r="I224" s="92" t="s">
        <v>160</v>
      </c>
      <c r="J224" s="112">
        <v>6</v>
      </c>
      <c r="K224" s="93">
        <f>VLOOKUP(E224,照明設備稼働時間!$A$4:$F$23,5,FALSE)</f>
        <v>2920</v>
      </c>
      <c r="L224" s="93" t="str">
        <f t="shared" si="6"/>
        <v>FHF32W2埋込　下面開放　W220</v>
      </c>
      <c r="M224" s="93">
        <f>VLOOKUP(L224,照明器具種一覧!$B$4:$F$130,5,FALSE)</f>
        <v>67</v>
      </c>
      <c r="N224" s="106">
        <v>1</v>
      </c>
      <c r="O224" s="147">
        <f t="shared" si="7"/>
        <v>1173.8399999999999</v>
      </c>
    </row>
    <row r="225" spans="1:15">
      <c r="A225" s="90" t="s">
        <v>758</v>
      </c>
      <c r="B225" s="110" t="s">
        <v>531</v>
      </c>
      <c r="C225" s="113" t="s">
        <v>71</v>
      </c>
      <c r="D225" s="90" t="s">
        <v>19</v>
      </c>
      <c r="E225" s="90" t="s">
        <v>527</v>
      </c>
      <c r="F225" s="114" t="s">
        <v>238</v>
      </c>
      <c r="G225" s="94" t="s">
        <v>13</v>
      </c>
      <c r="H225" s="95">
        <v>2</v>
      </c>
      <c r="I225" s="92" t="s">
        <v>160</v>
      </c>
      <c r="J225" s="112">
        <v>6</v>
      </c>
      <c r="K225" s="93">
        <f>VLOOKUP(E225,照明設備稼働時間!$A$4:$F$23,5,FALSE)</f>
        <v>2920</v>
      </c>
      <c r="L225" s="93" t="str">
        <f t="shared" si="6"/>
        <v>FHF32W2埋込　下面開放　W220</v>
      </c>
      <c r="M225" s="93">
        <f>VLOOKUP(L225,照明器具種一覧!$B$4:$F$130,5,FALSE)</f>
        <v>67</v>
      </c>
      <c r="N225" s="106">
        <v>1</v>
      </c>
      <c r="O225" s="147">
        <f t="shared" si="7"/>
        <v>1173.8399999999999</v>
      </c>
    </row>
    <row r="226" spans="1:15">
      <c r="A226" s="90" t="s">
        <v>759</v>
      </c>
      <c r="B226" s="110" t="s">
        <v>531</v>
      </c>
      <c r="C226" s="113" t="s">
        <v>85</v>
      </c>
      <c r="D226" s="90" t="s">
        <v>19</v>
      </c>
      <c r="E226" s="90" t="s">
        <v>527</v>
      </c>
      <c r="F226" s="114" t="s">
        <v>238</v>
      </c>
      <c r="G226" s="94" t="s">
        <v>187</v>
      </c>
      <c r="H226" s="95">
        <v>1</v>
      </c>
      <c r="I226" s="92" t="s">
        <v>430</v>
      </c>
      <c r="J226" s="112">
        <v>1</v>
      </c>
      <c r="K226" s="93">
        <f>VLOOKUP(E226,照明設備稼働時間!$A$4:$F$23,5,FALSE)</f>
        <v>2920</v>
      </c>
      <c r="L226" s="93" t="str">
        <f t="shared" si="6"/>
        <v>FDL27W1ダウンライト　φ150</v>
      </c>
      <c r="M226" s="93">
        <f>VLOOKUP(L226,照明器具種一覧!$B$4:$F$130,5,FALSE)</f>
        <v>32</v>
      </c>
      <c r="N226" s="106">
        <v>1</v>
      </c>
      <c r="O226" s="147">
        <f t="shared" si="7"/>
        <v>93.44</v>
      </c>
    </row>
    <row r="227" spans="1:15">
      <c r="A227" s="90" t="s">
        <v>760</v>
      </c>
      <c r="B227" s="110" t="s">
        <v>531</v>
      </c>
      <c r="C227" s="113" t="s">
        <v>203</v>
      </c>
      <c r="D227" s="90" t="s">
        <v>19</v>
      </c>
      <c r="E227" s="90" t="s">
        <v>527</v>
      </c>
      <c r="F227" s="114" t="s">
        <v>238</v>
      </c>
      <c r="G227" s="94" t="s">
        <v>276</v>
      </c>
      <c r="H227" s="95">
        <v>1</v>
      </c>
      <c r="I227" s="92" t="s">
        <v>430</v>
      </c>
      <c r="J227" s="112">
        <v>1</v>
      </c>
      <c r="K227" s="93">
        <f>VLOOKUP(E227,照明設備稼働時間!$A$4:$F$23,5,FALSE)</f>
        <v>2920</v>
      </c>
      <c r="L227" s="93" t="str">
        <f t="shared" si="6"/>
        <v>FDL18W1ダウンライト　φ150</v>
      </c>
      <c r="M227" s="93">
        <f>VLOOKUP(L227,照明器具種一覧!$B$4:$F$130,5,FALSE)</f>
        <v>22</v>
      </c>
      <c r="N227" s="106">
        <v>1</v>
      </c>
      <c r="O227" s="147">
        <f t="shared" si="7"/>
        <v>64.239999999999995</v>
      </c>
    </row>
    <row r="228" spans="1:15">
      <c r="A228" s="90" t="s">
        <v>761</v>
      </c>
      <c r="B228" s="110" t="s">
        <v>531</v>
      </c>
      <c r="C228" s="113" t="s">
        <v>202</v>
      </c>
      <c r="D228" s="90" t="s">
        <v>19</v>
      </c>
      <c r="E228" s="90" t="s">
        <v>527</v>
      </c>
      <c r="F228" s="114" t="s">
        <v>239</v>
      </c>
      <c r="G228" s="94" t="s">
        <v>427</v>
      </c>
      <c r="H228" s="95">
        <v>2</v>
      </c>
      <c r="I228" s="92" t="s">
        <v>259</v>
      </c>
      <c r="J228" s="112">
        <v>20</v>
      </c>
      <c r="K228" s="93">
        <f>VLOOKUP(E228,照明設備稼働時間!$A$4:$F$23,5,FALSE)</f>
        <v>2920</v>
      </c>
      <c r="L228" s="93" t="str">
        <f t="shared" si="6"/>
        <v>FPL27W2埋込　スクエア　ルーバー　□250</v>
      </c>
      <c r="M228" s="93">
        <f>VLOOKUP(L228,照明器具種一覧!$B$4:$F$130,5,FALSE)</f>
        <v>64</v>
      </c>
      <c r="N228" s="106">
        <v>1</v>
      </c>
      <c r="O228" s="147">
        <f t="shared" si="7"/>
        <v>3737.6</v>
      </c>
    </row>
    <row r="229" spans="1:15">
      <c r="A229" s="90" t="s">
        <v>762</v>
      </c>
      <c r="B229" s="120" t="s">
        <v>530</v>
      </c>
      <c r="C229" s="113" t="s">
        <v>376</v>
      </c>
      <c r="D229" s="90" t="s">
        <v>19</v>
      </c>
      <c r="E229" s="90" t="s">
        <v>527</v>
      </c>
      <c r="F229" s="114" t="s">
        <v>239</v>
      </c>
      <c r="G229" s="94" t="s">
        <v>377</v>
      </c>
      <c r="H229" s="95">
        <v>1</v>
      </c>
      <c r="I229" s="92" t="s">
        <v>378</v>
      </c>
      <c r="J229" s="112">
        <v>2</v>
      </c>
      <c r="K229" s="93">
        <f>VLOOKUP(E229,照明設備稼働時間!$A$4:$F$23,5,FALSE)</f>
        <v>2920</v>
      </c>
      <c r="L229" s="93" t="str">
        <f t="shared" si="6"/>
        <v>LED1埋込　スクエア</v>
      </c>
      <c r="M229" s="93">
        <f>VLOOKUP(L229,照明器具種一覧!$B$4:$F$130,5,FALSE)</f>
        <v>40</v>
      </c>
      <c r="N229" s="106">
        <v>1</v>
      </c>
      <c r="O229" s="147">
        <f t="shared" si="7"/>
        <v>233.6</v>
      </c>
    </row>
    <row r="230" spans="1:15">
      <c r="A230" s="90" t="s">
        <v>763</v>
      </c>
      <c r="B230" s="110" t="s">
        <v>531</v>
      </c>
      <c r="C230" s="113" t="s">
        <v>73</v>
      </c>
      <c r="D230" s="90" t="s">
        <v>19</v>
      </c>
      <c r="E230" s="90" t="s">
        <v>527</v>
      </c>
      <c r="F230" s="114" t="s">
        <v>239</v>
      </c>
      <c r="G230" s="94" t="s">
        <v>187</v>
      </c>
      <c r="H230" s="95">
        <v>1</v>
      </c>
      <c r="I230" s="92" t="s">
        <v>430</v>
      </c>
      <c r="J230" s="112">
        <v>4</v>
      </c>
      <c r="K230" s="93">
        <f>VLOOKUP(E230,照明設備稼働時間!$A$4:$F$23,5,FALSE)</f>
        <v>2920</v>
      </c>
      <c r="L230" s="93" t="str">
        <f t="shared" si="6"/>
        <v>FDL27W1ダウンライト　φ150</v>
      </c>
      <c r="M230" s="93">
        <f>VLOOKUP(L230,照明器具種一覧!$B$4:$F$130,5,FALSE)</f>
        <v>32</v>
      </c>
      <c r="N230" s="106">
        <v>1</v>
      </c>
      <c r="O230" s="147">
        <f t="shared" si="7"/>
        <v>373.76</v>
      </c>
    </row>
    <row r="231" spans="1:15">
      <c r="A231" s="90" t="s">
        <v>764</v>
      </c>
      <c r="B231" s="110" t="s">
        <v>531</v>
      </c>
      <c r="C231" s="113" t="s">
        <v>84</v>
      </c>
      <c r="D231" s="90" t="s">
        <v>19</v>
      </c>
      <c r="E231" s="90" t="s">
        <v>527</v>
      </c>
      <c r="F231" s="114" t="s">
        <v>240</v>
      </c>
      <c r="G231" s="94" t="s">
        <v>13</v>
      </c>
      <c r="H231" s="95">
        <v>2</v>
      </c>
      <c r="I231" s="92" t="s">
        <v>160</v>
      </c>
      <c r="J231" s="112">
        <v>3</v>
      </c>
      <c r="K231" s="93">
        <f>VLOOKUP(E231,照明設備稼働時間!$A$4:$F$23,5,FALSE)</f>
        <v>2920</v>
      </c>
      <c r="L231" s="93" t="str">
        <f t="shared" si="6"/>
        <v>FHF32W2埋込　下面開放　W220</v>
      </c>
      <c r="M231" s="93">
        <f>VLOOKUP(L231,照明器具種一覧!$B$4:$F$130,5,FALSE)</f>
        <v>67</v>
      </c>
      <c r="N231" s="106">
        <v>1</v>
      </c>
      <c r="O231" s="147">
        <f t="shared" si="7"/>
        <v>586.91999999999996</v>
      </c>
    </row>
    <row r="232" spans="1:15">
      <c r="A232" s="90" t="s">
        <v>765</v>
      </c>
      <c r="B232" s="110" t="s">
        <v>531</v>
      </c>
      <c r="C232" s="113" t="s">
        <v>209</v>
      </c>
      <c r="D232" s="90" t="s">
        <v>19</v>
      </c>
      <c r="E232" s="90" t="s">
        <v>527</v>
      </c>
      <c r="F232" s="114" t="s">
        <v>240</v>
      </c>
      <c r="G232" s="94" t="s">
        <v>13</v>
      </c>
      <c r="H232" s="95">
        <v>1</v>
      </c>
      <c r="I232" s="92" t="s">
        <v>165</v>
      </c>
      <c r="J232" s="112">
        <v>4</v>
      </c>
      <c r="K232" s="93">
        <f>VLOOKUP(E232,照明設備稼働時間!$A$4:$F$23,5,FALSE)</f>
        <v>2920</v>
      </c>
      <c r="L232" s="93" t="str">
        <f t="shared" si="6"/>
        <v>FHF32W1埋込　下面開放　W150</v>
      </c>
      <c r="M232" s="93">
        <f>VLOOKUP(L232,照明器具種一覧!$B$4:$F$130,5,FALSE)</f>
        <v>48</v>
      </c>
      <c r="N232" s="106">
        <v>1</v>
      </c>
      <c r="O232" s="147">
        <f t="shared" si="7"/>
        <v>560.64</v>
      </c>
    </row>
    <row r="233" spans="1:15">
      <c r="A233" s="90" t="s">
        <v>766</v>
      </c>
      <c r="B233" s="110" t="s">
        <v>531</v>
      </c>
      <c r="C233" s="113" t="s">
        <v>86</v>
      </c>
      <c r="D233" s="90" t="s">
        <v>19</v>
      </c>
      <c r="E233" s="90" t="s">
        <v>527</v>
      </c>
      <c r="F233" s="114" t="s">
        <v>240</v>
      </c>
      <c r="G233" s="94" t="s">
        <v>421</v>
      </c>
      <c r="H233" s="95">
        <v>1</v>
      </c>
      <c r="I233" s="92" t="s">
        <v>412</v>
      </c>
      <c r="J233" s="112">
        <v>1</v>
      </c>
      <c r="K233" s="93">
        <f>VLOOKUP(E233,照明設備稼働時間!$A$4:$F$23,5,FALSE)</f>
        <v>2920</v>
      </c>
      <c r="L233" s="93" t="str">
        <f t="shared" si="6"/>
        <v>FL20W1ミラー灯</v>
      </c>
      <c r="M233" s="93">
        <f>VLOOKUP(L233,照明器具種一覧!$B$4:$F$130,5,FALSE)</f>
        <v>22.5</v>
      </c>
      <c r="N233" s="106">
        <v>1</v>
      </c>
      <c r="O233" s="147">
        <f t="shared" si="7"/>
        <v>65.7</v>
      </c>
    </row>
    <row r="234" spans="1:15">
      <c r="A234" s="90" t="s">
        <v>767</v>
      </c>
      <c r="B234" s="110" t="s">
        <v>531</v>
      </c>
      <c r="C234" s="113"/>
      <c r="D234" s="90" t="s">
        <v>19</v>
      </c>
      <c r="E234" s="90" t="s">
        <v>527</v>
      </c>
      <c r="F234" s="114" t="s">
        <v>240</v>
      </c>
      <c r="G234" s="94" t="s">
        <v>13</v>
      </c>
      <c r="H234" s="95">
        <v>1</v>
      </c>
      <c r="I234" s="92" t="s">
        <v>268</v>
      </c>
      <c r="J234" s="112">
        <v>1</v>
      </c>
      <c r="K234" s="93">
        <f>VLOOKUP(E234,照明設備稼働時間!$A$4:$F$23,5,FALSE)</f>
        <v>2920</v>
      </c>
      <c r="L234" s="93" t="str">
        <f t="shared" si="6"/>
        <v>FHF32W1トラフ</v>
      </c>
      <c r="M234" s="93">
        <f>VLOOKUP(L234,照明器具種一覧!$B$4:$F$130,5,FALSE)</f>
        <v>48</v>
      </c>
      <c r="N234" s="106">
        <v>1</v>
      </c>
      <c r="O234" s="147">
        <f t="shared" si="7"/>
        <v>140.16</v>
      </c>
    </row>
    <row r="235" spans="1:15">
      <c r="A235" s="90" t="s">
        <v>768</v>
      </c>
      <c r="B235" s="110" t="s">
        <v>531</v>
      </c>
      <c r="C235" s="113" t="s">
        <v>84</v>
      </c>
      <c r="D235" s="90" t="s">
        <v>19</v>
      </c>
      <c r="E235" s="90" t="s">
        <v>527</v>
      </c>
      <c r="F235" s="114" t="s">
        <v>241</v>
      </c>
      <c r="G235" s="94" t="s">
        <v>13</v>
      </c>
      <c r="H235" s="95">
        <v>2</v>
      </c>
      <c r="I235" s="92" t="s">
        <v>160</v>
      </c>
      <c r="J235" s="112">
        <v>8</v>
      </c>
      <c r="K235" s="93">
        <f>VLOOKUP(E235,照明設備稼働時間!$A$4:$F$23,5,FALSE)</f>
        <v>2920</v>
      </c>
      <c r="L235" s="93" t="str">
        <f t="shared" si="6"/>
        <v>FHF32W2埋込　下面開放　W220</v>
      </c>
      <c r="M235" s="93">
        <f>VLOOKUP(L235,照明器具種一覧!$B$4:$F$130,5,FALSE)</f>
        <v>67</v>
      </c>
      <c r="N235" s="106">
        <v>1</v>
      </c>
      <c r="O235" s="147">
        <f t="shared" si="7"/>
        <v>1565.12</v>
      </c>
    </row>
    <row r="236" spans="1:15">
      <c r="A236" s="90" t="s">
        <v>769</v>
      </c>
      <c r="B236" s="110" t="s">
        <v>531</v>
      </c>
      <c r="C236" s="113" t="s">
        <v>86</v>
      </c>
      <c r="D236" s="90" t="s">
        <v>19</v>
      </c>
      <c r="E236" s="90" t="s">
        <v>527</v>
      </c>
      <c r="F236" s="114" t="s">
        <v>241</v>
      </c>
      <c r="G236" s="94" t="s">
        <v>421</v>
      </c>
      <c r="H236" s="95">
        <v>1</v>
      </c>
      <c r="I236" s="92" t="s">
        <v>262</v>
      </c>
      <c r="J236" s="112">
        <v>1</v>
      </c>
      <c r="K236" s="93">
        <f>VLOOKUP(E236,照明設備稼働時間!$A$4:$F$23,5,FALSE)</f>
        <v>2920</v>
      </c>
      <c r="L236" s="93" t="str">
        <f t="shared" si="6"/>
        <v>FL20W1ミラー灯</v>
      </c>
      <c r="M236" s="93">
        <f>VLOOKUP(L236,照明器具種一覧!$B$4:$F$130,5,FALSE)</f>
        <v>22.5</v>
      </c>
      <c r="N236" s="106">
        <v>1</v>
      </c>
      <c r="O236" s="147">
        <f t="shared" si="7"/>
        <v>65.7</v>
      </c>
    </row>
    <row r="237" spans="1:15">
      <c r="A237" s="90" t="s">
        <v>770</v>
      </c>
      <c r="B237" s="110" t="s">
        <v>531</v>
      </c>
      <c r="C237" s="113"/>
      <c r="D237" s="90" t="s">
        <v>19</v>
      </c>
      <c r="E237" s="90" t="s">
        <v>1075</v>
      </c>
      <c r="F237" s="114" t="s">
        <v>434</v>
      </c>
      <c r="G237" s="94" t="s">
        <v>187</v>
      </c>
      <c r="H237" s="95">
        <v>1</v>
      </c>
      <c r="I237" s="92" t="s">
        <v>430</v>
      </c>
      <c r="J237" s="112">
        <v>3</v>
      </c>
      <c r="K237" s="93">
        <f>VLOOKUP(E237,照明設備稼働時間!$A$4:$F$23,5,FALSE)</f>
        <v>365</v>
      </c>
      <c r="L237" s="93" t="str">
        <f t="shared" si="6"/>
        <v>FDL27W1ダウンライト　φ150</v>
      </c>
      <c r="M237" s="93">
        <f>VLOOKUP(L237,照明器具種一覧!$B$4:$F$130,5,FALSE)</f>
        <v>32</v>
      </c>
      <c r="N237" s="106">
        <v>1</v>
      </c>
      <c r="O237" s="147">
        <f t="shared" si="7"/>
        <v>35.04</v>
      </c>
    </row>
    <row r="238" spans="1:15">
      <c r="A238" s="90" t="s">
        <v>771</v>
      </c>
      <c r="B238" s="110" t="s">
        <v>531</v>
      </c>
      <c r="C238" s="113" t="s">
        <v>209</v>
      </c>
      <c r="D238" s="90" t="s">
        <v>19</v>
      </c>
      <c r="E238" s="90" t="s">
        <v>527</v>
      </c>
      <c r="F238" s="114" t="s">
        <v>242</v>
      </c>
      <c r="G238" s="94" t="s">
        <v>13</v>
      </c>
      <c r="H238" s="95">
        <v>1</v>
      </c>
      <c r="I238" s="92" t="s">
        <v>165</v>
      </c>
      <c r="J238" s="112">
        <v>2</v>
      </c>
      <c r="K238" s="93">
        <f>VLOOKUP(E238,照明設備稼働時間!$A$4:$F$23,5,FALSE)</f>
        <v>2920</v>
      </c>
      <c r="L238" s="93" t="str">
        <f t="shared" si="6"/>
        <v>FHF32W1埋込　下面開放　W150</v>
      </c>
      <c r="M238" s="93">
        <f>VLOOKUP(L238,照明器具種一覧!$B$4:$F$130,5,FALSE)</f>
        <v>48</v>
      </c>
      <c r="N238" s="106">
        <v>1</v>
      </c>
      <c r="O238" s="147">
        <f t="shared" si="7"/>
        <v>280.32</v>
      </c>
    </row>
    <row r="239" spans="1:15">
      <c r="A239" s="90" t="s">
        <v>772</v>
      </c>
      <c r="B239" s="110" t="s">
        <v>531</v>
      </c>
      <c r="C239" s="113"/>
      <c r="D239" s="90" t="s">
        <v>19</v>
      </c>
      <c r="E239" s="90" t="s">
        <v>527</v>
      </c>
      <c r="F239" s="114" t="s">
        <v>242</v>
      </c>
      <c r="G239" s="94" t="s">
        <v>13</v>
      </c>
      <c r="H239" s="95">
        <v>1</v>
      </c>
      <c r="I239" s="92" t="s">
        <v>268</v>
      </c>
      <c r="J239" s="112">
        <v>1</v>
      </c>
      <c r="K239" s="93">
        <f>VLOOKUP(E239,照明設備稼働時間!$A$4:$F$23,5,FALSE)</f>
        <v>2920</v>
      </c>
      <c r="L239" s="93" t="str">
        <f t="shared" si="6"/>
        <v>FHF32W1トラフ</v>
      </c>
      <c r="M239" s="93">
        <f>VLOOKUP(L239,照明器具種一覧!$B$4:$F$130,5,FALSE)</f>
        <v>48</v>
      </c>
      <c r="N239" s="106">
        <v>1</v>
      </c>
      <c r="O239" s="147">
        <f t="shared" si="7"/>
        <v>140.16</v>
      </c>
    </row>
    <row r="240" spans="1:15">
      <c r="A240" s="90" t="s">
        <v>773</v>
      </c>
      <c r="B240" s="120" t="s">
        <v>530</v>
      </c>
      <c r="C240" s="113" t="s">
        <v>210</v>
      </c>
      <c r="D240" s="90" t="s">
        <v>19</v>
      </c>
      <c r="E240" s="90" t="s">
        <v>527</v>
      </c>
      <c r="F240" s="114" t="s">
        <v>243</v>
      </c>
      <c r="G240" s="94" t="s">
        <v>377</v>
      </c>
      <c r="H240" s="95">
        <v>1</v>
      </c>
      <c r="I240" s="92" t="s">
        <v>381</v>
      </c>
      <c r="J240" s="112">
        <v>6</v>
      </c>
      <c r="K240" s="93">
        <f>VLOOKUP(E240,照明設備稼働時間!$A$4:$F$23,5,FALSE)</f>
        <v>2920</v>
      </c>
      <c r="L240" s="93" t="str">
        <f t="shared" si="6"/>
        <v>LED1埋込　スクエア</v>
      </c>
      <c r="M240" s="93">
        <f>VLOOKUP(L240,照明器具種一覧!$B$4:$F$130,5,FALSE)</f>
        <v>40</v>
      </c>
      <c r="N240" s="106">
        <v>1</v>
      </c>
      <c r="O240" s="147">
        <f t="shared" si="7"/>
        <v>700.8</v>
      </c>
    </row>
    <row r="241" spans="1:15">
      <c r="A241" s="90" t="s">
        <v>774</v>
      </c>
      <c r="B241" s="120" t="s">
        <v>530</v>
      </c>
      <c r="C241" s="113" t="s">
        <v>210</v>
      </c>
      <c r="D241" s="90" t="s">
        <v>19</v>
      </c>
      <c r="E241" s="90" t="s">
        <v>527</v>
      </c>
      <c r="F241" s="114" t="s">
        <v>244</v>
      </c>
      <c r="G241" s="94" t="s">
        <v>377</v>
      </c>
      <c r="H241" s="95">
        <v>1</v>
      </c>
      <c r="I241" s="92" t="s">
        <v>381</v>
      </c>
      <c r="J241" s="112">
        <v>6</v>
      </c>
      <c r="K241" s="93">
        <f>VLOOKUP(E241,照明設備稼働時間!$A$4:$F$23,5,FALSE)</f>
        <v>2920</v>
      </c>
      <c r="L241" s="93" t="str">
        <f t="shared" si="6"/>
        <v>LED1埋込　スクエア</v>
      </c>
      <c r="M241" s="93">
        <f>VLOOKUP(L241,照明器具種一覧!$B$4:$F$130,5,FALSE)</f>
        <v>40</v>
      </c>
      <c r="N241" s="106">
        <v>1</v>
      </c>
      <c r="O241" s="147">
        <f t="shared" si="7"/>
        <v>700.8</v>
      </c>
    </row>
    <row r="242" spans="1:15">
      <c r="A242" s="90" t="s">
        <v>775</v>
      </c>
      <c r="B242" s="110" t="s">
        <v>531</v>
      </c>
      <c r="C242" s="113" t="s">
        <v>74</v>
      </c>
      <c r="D242" s="90" t="s">
        <v>19</v>
      </c>
      <c r="E242" s="90" t="s">
        <v>527</v>
      </c>
      <c r="F242" s="114" t="s">
        <v>244</v>
      </c>
      <c r="G242" s="94" t="s">
        <v>13</v>
      </c>
      <c r="H242" s="95">
        <v>1</v>
      </c>
      <c r="I242" s="92" t="s">
        <v>268</v>
      </c>
      <c r="J242" s="112">
        <v>1</v>
      </c>
      <c r="K242" s="93">
        <f>VLOOKUP(E242,照明設備稼働時間!$A$4:$F$23,5,FALSE)</f>
        <v>2920</v>
      </c>
      <c r="L242" s="93" t="str">
        <f t="shared" si="6"/>
        <v>FHF32W1トラフ</v>
      </c>
      <c r="M242" s="93">
        <f>VLOOKUP(L242,照明器具種一覧!$B$4:$F$130,5,FALSE)</f>
        <v>48</v>
      </c>
      <c r="N242" s="106">
        <v>1</v>
      </c>
      <c r="O242" s="147">
        <f t="shared" si="7"/>
        <v>140.16</v>
      </c>
    </row>
    <row r="243" spans="1:15">
      <c r="A243" s="90" t="s">
        <v>776</v>
      </c>
      <c r="B243" s="110" t="s">
        <v>531</v>
      </c>
      <c r="C243" s="113" t="s">
        <v>83</v>
      </c>
      <c r="D243" s="90" t="s">
        <v>19</v>
      </c>
      <c r="E243" s="90" t="s">
        <v>527</v>
      </c>
      <c r="F243" s="114" t="s">
        <v>244</v>
      </c>
      <c r="G243" s="94" t="s">
        <v>421</v>
      </c>
      <c r="H243" s="95">
        <v>1</v>
      </c>
      <c r="I243" s="92" t="s">
        <v>433</v>
      </c>
      <c r="J243" s="112">
        <v>2</v>
      </c>
      <c r="K243" s="93">
        <f>VLOOKUP(E243,照明設備稼働時間!$A$4:$F$23,5,FALSE)</f>
        <v>2920</v>
      </c>
      <c r="L243" s="93" t="str">
        <f t="shared" si="6"/>
        <v>FL20W1棚下灯</v>
      </c>
      <c r="M243" s="93">
        <f>VLOOKUP(L243,照明器具種一覧!$B$4:$F$130,5,FALSE)</f>
        <v>22.5</v>
      </c>
      <c r="N243" s="106">
        <v>1</v>
      </c>
      <c r="O243" s="147">
        <f t="shared" si="7"/>
        <v>131.4</v>
      </c>
    </row>
    <row r="244" spans="1:15">
      <c r="A244" s="90" t="s">
        <v>777</v>
      </c>
      <c r="B244" s="110" t="s">
        <v>531</v>
      </c>
      <c r="C244" s="113" t="s">
        <v>71</v>
      </c>
      <c r="D244" s="90" t="s">
        <v>19</v>
      </c>
      <c r="E244" s="90" t="s">
        <v>505</v>
      </c>
      <c r="F244" s="114" t="s">
        <v>245</v>
      </c>
      <c r="G244" s="94" t="s">
        <v>13</v>
      </c>
      <c r="H244" s="95">
        <v>2</v>
      </c>
      <c r="I244" s="92" t="s">
        <v>160</v>
      </c>
      <c r="J244" s="112">
        <v>2</v>
      </c>
      <c r="K244" s="93">
        <f>VLOOKUP(E244,照明設備稼働時間!$A$4:$F$23,5,FALSE)</f>
        <v>2299</v>
      </c>
      <c r="L244" s="93" t="str">
        <f t="shared" si="6"/>
        <v>FHF32W2埋込　下面開放　W220</v>
      </c>
      <c r="M244" s="93">
        <f>VLOOKUP(L244,照明器具種一覧!$B$4:$F$130,5,FALSE)</f>
        <v>67</v>
      </c>
      <c r="N244" s="106">
        <v>1</v>
      </c>
      <c r="O244" s="147">
        <f t="shared" si="7"/>
        <v>308.06599999999997</v>
      </c>
    </row>
    <row r="245" spans="1:15">
      <c r="A245" s="90" t="s">
        <v>778</v>
      </c>
      <c r="B245" s="110" t="s">
        <v>531</v>
      </c>
      <c r="C245" s="113" t="s">
        <v>211</v>
      </c>
      <c r="D245" s="90" t="s">
        <v>19</v>
      </c>
      <c r="E245" s="90" t="s">
        <v>505</v>
      </c>
      <c r="F245" s="114" t="s">
        <v>246</v>
      </c>
      <c r="G245" s="94" t="s">
        <v>425</v>
      </c>
      <c r="H245" s="95">
        <v>3</v>
      </c>
      <c r="I245" s="92" t="s">
        <v>271</v>
      </c>
      <c r="J245" s="112">
        <v>4</v>
      </c>
      <c r="K245" s="93">
        <f>VLOOKUP(E245,照明設備稼働時間!$A$4:$F$23,5,FALSE)</f>
        <v>2299</v>
      </c>
      <c r="L245" s="93" t="str">
        <f t="shared" si="6"/>
        <v>FPL55W3埋込　スクエア　ルーバー□600</v>
      </c>
      <c r="M245" s="93">
        <f>VLOOKUP(L245,照明器具種一覧!$B$4:$F$130,5,FALSE)</f>
        <v>159</v>
      </c>
      <c r="N245" s="106">
        <v>1</v>
      </c>
      <c r="O245" s="147">
        <f t="shared" si="7"/>
        <v>1462.164</v>
      </c>
    </row>
    <row r="246" spans="1:15">
      <c r="A246" s="90" t="s">
        <v>779</v>
      </c>
      <c r="B246" s="110" t="s">
        <v>531</v>
      </c>
      <c r="C246" s="113" t="s">
        <v>84</v>
      </c>
      <c r="D246" s="90" t="s">
        <v>19</v>
      </c>
      <c r="E246" s="90" t="s">
        <v>527</v>
      </c>
      <c r="F246" s="114" t="s">
        <v>247</v>
      </c>
      <c r="G246" s="94" t="s">
        <v>13</v>
      </c>
      <c r="H246" s="95">
        <v>2</v>
      </c>
      <c r="I246" s="92" t="s">
        <v>160</v>
      </c>
      <c r="J246" s="112">
        <v>6</v>
      </c>
      <c r="K246" s="93">
        <f>VLOOKUP(E246,照明設備稼働時間!$A$4:$F$23,5,FALSE)</f>
        <v>2920</v>
      </c>
      <c r="L246" s="93" t="str">
        <f t="shared" si="6"/>
        <v>FHF32W2埋込　下面開放　W220</v>
      </c>
      <c r="M246" s="93">
        <f>VLOOKUP(L246,照明器具種一覧!$B$4:$F$130,5,FALSE)</f>
        <v>67</v>
      </c>
      <c r="N246" s="106">
        <v>1</v>
      </c>
      <c r="O246" s="147">
        <f t="shared" si="7"/>
        <v>1173.8399999999999</v>
      </c>
    </row>
    <row r="247" spans="1:15">
      <c r="A247" s="90" t="s">
        <v>780</v>
      </c>
      <c r="B247" s="110" t="s">
        <v>531</v>
      </c>
      <c r="C247" s="113" t="s">
        <v>83</v>
      </c>
      <c r="D247" s="90" t="s">
        <v>19</v>
      </c>
      <c r="E247" s="90" t="s">
        <v>527</v>
      </c>
      <c r="F247" s="114" t="s">
        <v>247</v>
      </c>
      <c r="G247" s="94" t="s">
        <v>421</v>
      </c>
      <c r="H247" s="95">
        <v>1</v>
      </c>
      <c r="I247" s="92" t="s">
        <v>433</v>
      </c>
      <c r="J247" s="112">
        <v>1</v>
      </c>
      <c r="K247" s="93">
        <f>VLOOKUP(E247,照明設備稼働時間!$A$4:$F$23,5,FALSE)</f>
        <v>2920</v>
      </c>
      <c r="L247" s="93" t="str">
        <f t="shared" si="6"/>
        <v>FL20W1棚下灯</v>
      </c>
      <c r="M247" s="93">
        <f>VLOOKUP(L247,照明器具種一覧!$B$4:$F$130,5,FALSE)</f>
        <v>22.5</v>
      </c>
      <c r="N247" s="106">
        <v>1</v>
      </c>
      <c r="O247" s="147">
        <f t="shared" si="7"/>
        <v>65.7</v>
      </c>
    </row>
    <row r="248" spans="1:15">
      <c r="A248" s="90" t="s">
        <v>781</v>
      </c>
      <c r="B248" s="110" t="s">
        <v>531</v>
      </c>
      <c r="C248" s="113" t="s">
        <v>84</v>
      </c>
      <c r="D248" s="90" t="s">
        <v>19</v>
      </c>
      <c r="E248" s="90" t="s">
        <v>505</v>
      </c>
      <c r="F248" s="114" t="s">
        <v>248</v>
      </c>
      <c r="G248" s="94" t="s">
        <v>13</v>
      </c>
      <c r="H248" s="95">
        <v>2</v>
      </c>
      <c r="I248" s="92" t="s">
        <v>160</v>
      </c>
      <c r="J248" s="112">
        <v>2</v>
      </c>
      <c r="K248" s="93">
        <f>VLOOKUP(E248,照明設備稼働時間!$A$4:$F$23,5,FALSE)</f>
        <v>2299</v>
      </c>
      <c r="L248" s="93" t="str">
        <f t="shared" si="6"/>
        <v>FHF32W2埋込　下面開放　W220</v>
      </c>
      <c r="M248" s="93">
        <f>VLOOKUP(L248,照明器具種一覧!$B$4:$F$130,5,FALSE)</f>
        <v>67</v>
      </c>
      <c r="N248" s="106">
        <v>1</v>
      </c>
      <c r="O248" s="147">
        <f t="shared" si="7"/>
        <v>308.06599999999997</v>
      </c>
    </row>
    <row r="249" spans="1:15">
      <c r="A249" s="90" t="s">
        <v>782</v>
      </c>
      <c r="B249" s="110" t="s">
        <v>531</v>
      </c>
      <c r="C249" s="113" t="s">
        <v>83</v>
      </c>
      <c r="D249" s="90" t="s">
        <v>19</v>
      </c>
      <c r="E249" s="90" t="s">
        <v>505</v>
      </c>
      <c r="F249" s="114" t="s">
        <v>248</v>
      </c>
      <c r="G249" s="94" t="s">
        <v>421</v>
      </c>
      <c r="H249" s="95">
        <v>1</v>
      </c>
      <c r="I249" s="92" t="s">
        <v>433</v>
      </c>
      <c r="J249" s="112">
        <v>1</v>
      </c>
      <c r="K249" s="93">
        <f>VLOOKUP(E249,照明設備稼働時間!$A$4:$F$23,5,FALSE)</f>
        <v>2299</v>
      </c>
      <c r="L249" s="93" t="str">
        <f t="shared" si="6"/>
        <v>FL20W1棚下灯</v>
      </c>
      <c r="M249" s="93">
        <f>VLOOKUP(L249,照明器具種一覧!$B$4:$F$130,5,FALSE)</f>
        <v>22.5</v>
      </c>
      <c r="N249" s="106">
        <v>1</v>
      </c>
      <c r="O249" s="147">
        <f t="shared" si="7"/>
        <v>51.727499999999999</v>
      </c>
    </row>
    <row r="250" spans="1:15">
      <c r="A250" s="90" t="s">
        <v>783</v>
      </c>
      <c r="B250" s="110" t="s">
        <v>531</v>
      </c>
      <c r="C250" s="113" t="s">
        <v>197</v>
      </c>
      <c r="D250" s="90" t="s">
        <v>19</v>
      </c>
      <c r="E250" s="90" t="s">
        <v>513</v>
      </c>
      <c r="F250" s="114" t="s">
        <v>249</v>
      </c>
      <c r="G250" s="94" t="s">
        <v>13</v>
      </c>
      <c r="H250" s="95">
        <v>2</v>
      </c>
      <c r="I250" s="92" t="s">
        <v>431</v>
      </c>
      <c r="J250" s="112">
        <v>1</v>
      </c>
      <c r="K250" s="93">
        <f>VLOOKUP(E250,照明設備稼働時間!$A$4:$F$23,5,FALSE)</f>
        <v>242</v>
      </c>
      <c r="L250" s="93" t="str">
        <f t="shared" si="6"/>
        <v>FHF32W2逆富士</v>
      </c>
      <c r="M250" s="93">
        <f>VLOOKUP(L250,照明器具種一覧!$B$4:$F$130,5,FALSE)</f>
        <v>91</v>
      </c>
      <c r="N250" s="106">
        <v>1</v>
      </c>
      <c r="O250" s="147">
        <f t="shared" si="7"/>
        <v>22.021999999999998</v>
      </c>
    </row>
    <row r="251" spans="1:15">
      <c r="A251" s="90" t="s">
        <v>784</v>
      </c>
      <c r="B251" s="110" t="s">
        <v>531</v>
      </c>
      <c r="C251" s="113" t="s">
        <v>210</v>
      </c>
      <c r="D251" s="90" t="s">
        <v>19</v>
      </c>
      <c r="E251" s="90" t="s">
        <v>505</v>
      </c>
      <c r="F251" s="114" t="s">
        <v>386</v>
      </c>
      <c r="G251" s="94" t="s">
        <v>425</v>
      </c>
      <c r="H251" s="95">
        <v>4</v>
      </c>
      <c r="I251" s="92" t="s">
        <v>271</v>
      </c>
      <c r="J251" s="112">
        <v>10</v>
      </c>
      <c r="K251" s="93">
        <f>VLOOKUP(E251,照明設備稼働時間!$A$4:$F$23,5,FALSE)</f>
        <v>2299</v>
      </c>
      <c r="L251" s="93" t="str">
        <f t="shared" si="6"/>
        <v>FPL55W4埋込　スクエア　ルーバー□600</v>
      </c>
      <c r="M251" s="93">
        <f>VLOOKUP(L251,照明器具種一覧!$B$4:$F$130,5,FALSE)</f>
        <v>210</v>
      </c>
      <c r="N251" s="106">
        <v>1</v>
      </c>
      <c r="O251" s="147">
        <f t="shared" si="7"/>
        <v>4827.8999999999996</v>
      </c>
    </row>
    <row r="252" spans="1:15">
      <c r="A252" s="90" t="s">
        <v>785</v>
      </c>
      <c r="B252" s="110" t="s">
        <v>531</v>
      </c>
      <c r="C252" s="113" t="s">
        <v>417</v>
      </c>
      <c r="D252" s="90" t="s">
        <v>19</v>
      </c>
      <c r="E252" s="90" t="s">
        <v>505</v>
      </c>
      <c r="F252" s="114" t="s">
        <v>386</v>
      </c>
      <c r="G252" s="94" t="s">
        <v>421</v>
      </c>
      <c r="H252" s="95">
        <v>1</v>
      </c>
      <c r="I252" s="92" t="s">
        <v>262</v>
      </c>
      <c r="J252" s="112">
        <v>1</v>
      </c>
      <c r="K252" s="93">
        <f>VLOOKUP(E252,照明設備稼働時間!$A$4:$F$23,5,FALSE)</f>
        <v>2299</v>
      </c>
      <c r="L252" s="93" t="str">
        <f t="shared" si="6"/>
        <v>FL20W1ミラー灯</v>
      </c>
      <c r="M252" s="93">
        <f>VLOOKUP(L252,照明器具種一覧!$B$4:$F$130,5,FALSE)</f>
        <v>22.5</v>
      </c>
      <c r="N252" s="106">
        <v>1</v>
      </c>
      <c r="O252" s="147">
        <f t="shared" si="7"/>
        <v>51.727499999999999</v>
      </c>
    </row>
    <row r="253" spans="1:15">
      <c r="A253" s="90" t="s">
        <v>786</v>
      </c>
      <c r="B253" s="110" t="s">
        <v>531</v>
      </c>
      <c r="C253" s="113" t="s">
        <v>84</v>
      </c>
      <c r="D253" s="90" t="s">
        <v>19</v>
      </c>
      <c r="E253" s="90" t="s">
        <v>505</v>
      </c>
      <c r="F253" s="114" t="s">
        <v>250</v>
      </c>
      <c r="G253" s="94" t="s">
        <v>13</v>
      </c>
      <c r="H253" s="95">
        <v>2</v>
      </c>
      <c r="I253" s="92" t="s">
        <v>160</v>
      </c>
      <c r="J253" s="112">
        <v>2</v>
      </c>
      <c r="K253" s="93">
        <f>VLOOKUP(E253,照明設備稼働時間!$A$4:$F$23,5,FALSE)</f>
        <v>2299</v>
      </c>
      <c r="L253" s="93" t="str">
        <f t="shared" si="6"/>
        <v>FHF32W2埋込　下面開放　W220</v>
      </c>
      <c r="M253" s="93">
        <f>VLOOKUP(L253,照明器具種一覧!$B$4:$F$130,5,FALSE)</f>
        <v>67</v>
      </c>
      <c r="N253" s="106">
        <v>1</v>
      </c>
      <c r="O253" s="147">
        <f t="shared" si="7"/>
        <v>308.06599999999997</v>
      </c>
    </row>
    <row r="254" spans="1:15">
      <c r="A254" s="90" t="s">
        <v>787</v>
      </c>
      <c r="B254" s="110" t="s">
        <v>531</v>
      </c>
      <c r="C254" s="113" t="s">
        <v>73</v>
      </c>
      <c r="D254" s="90" t="s">
        <v>19</v>
      </c>
      <c r="E254" s="90" t="s">
        <v>505</v>
      </c>
      <c r="F254" s="114" t="s">
        <v>250</v>
      </c>
      <c r="G254" s="94" t="s">
        <v>187</v>
      </c>
      <c r="H254" s="95">
        <v>1</v>
      </c>
      <c r="I254" s="92" t="s">
        <v>430</v>
      </c>
      <c r="J254" s="112">
        <v>1</v>
      </c>
      <c r="K254" s="93">
        <f>VLOOKUP(E254,照明設備稼働時間!$A$4:$F$23,5,FALSE)</f>
        <v>2299</v>
      </c>
      <c r="L254" s="93" t="str">
        <f t="shared" si="6"/>
        <v>FDL27W1ダウンライト　φ150</v>
      </c>
      <c r="M254" s="93">
        <f>VLOOKUP(L254,照明器具種一覧!$B$4:$F$130,5,FALSE)</f>
        <v>32</v>
      </c>
      <c r="N254" s="106">
        <v>1</v>
      </c>
      <c r="O254" s="147">
        <f t="shared" si="7"/>
        <v>73.567999999999998</v>
      </c>
    </row>
    <row r="255" spans="1:15">
      <c r="A255" s="90" t="s">
        <v>788</v>
      </c>
      <c r="B255" s="110" t="s">
        <v>531</v>
      </c>
      <c r="C255" s="113" t="s">
        <v>71</v>
      </c>
      <c r="D255" s="90" t="s">
        <v>19</v>
      </c>
      <c r="E255" s="90" t="s">
        <v>505</v>
      </c>
      <c r="F255" s="114" t="s">
        <v>251</v>
      </c>
      <c r="G255" s="94" t="s">
        <v>13</v>
      </c>
      <c r="H255" s="95">
        <v>2</v>
      </c>
      <c r="I255" s="92" t="s">
        <v>160</v>
      </c>
      <c r="J255" s="112">
        <v>2</v>
      </c>
      <c r="K255" s="93">
        <f>VLOOKUP(E255,照明設備稼働時間!$A$4:$F$23,5,FALSE)</f>
        <v>2299</v>
      </c>
      <c r="L255" s="93" t="str">
        <f t="shared" si="6"/>
        <v>FHF32W2埋込　下面開放　W220</v>
      </c>
      <c r="M255" s="93">
        <f>VLOOKUP(L255,照明器具種一覧!$B$4:$F$130,5,FALSE)</f>
        <v>67</v>
      </c>
      <c r="N255" s="106">
        <v>1</v>
      </c>
      <c r="O255" s="147">
        <f t="shared" si="7"/>
        <v>308.06599999999997</v>
      </c>
    </row>
    <row r="256" spans="1:15">
      <c r="A256" s="90" t="s">
        <v>789</v>
      </c>
      <c r="B256" s="110" t="s">
        <v>531</v>
      </c>
      <c r="C256" s="113" t="s">
        <v>210</v>
      </c>
      <c r="D256" s="90" t="s">
        <v>19</v>
      </c>
      <c r="E256" s="90" t="s">
        <v>505</v>
      </c>
      <c r="F256" s="114" t="s">
        <v>385</v>
      </c>
      <c r="G256" s="94" t="s">
        <v>425</v>
      </c>
      <c r="H256" s="95">
        <v>4</v>
      </c>
      <c r="I256" s="92" t="s">
        <v>271</v>
      </c>
      <c r="J256" s="112">
        <v>12</v>
      </c>
      <c r="K256" s="93">
        <f>VLOOKUP(E256,照明設備稼働時間!$A$4:$F$23,5,FALSE)</f>
        <v>2299</v>
      </c>
      <c r="L256" s="93" t="str">
        <f t="shared" si="6"/>
        <v>FPL55W4埋込　スクエア　ルーバー□600</v>
      </c>
      <c r="M256" s="93">
        <f>VLOOKUP(L256,照明器具種一覧!$B$4:$F$130,5,FALSE)</f>
        <v>210</v>
      </c>
      <c r="N256" s="106">
        <v>1</v>
      </c>
      <c r="O256" s="147">
        <f t="shared" si="7"/>
        <v>5793.48</v>
      </c>
    </row>
    <row r="257" spans="1:15">
      <c r="A257" s="90" t="s">
        <v>790</v>
      </c>
      <c r="B257" s="110" t="s">
        <v>531</v>
      </c>
      <c r="C257" s="113" t="s">
        <v>210</v>
      </c>
      <c r="D257" s="90" t="s">
        <v>19</v>
      </c>
      <c r="E257" s="90" t="s">
        <v>505</v>
      </c>
      <c r="F257" s="114" t="s">
        <v>252</v>
      </c>
      <c r="G257" s="94" t="s">
        <v>425</v>
      </c>
      <c r="H257" s="95">
        <v>4</v>
      </c>
      <c r="I257" s="92" t="s">
        <v>271</v>
      </c>
      <c r="J257" s="112">
        <v>12</v>
      </c>
      <c r="K257" s="93">
        <f>VLOOKUP(E257,照明設備稼働時間!$A$4:$F$23,5,FALSE)</f>
        <v>2299</v>
      </c>
      <c r="L257" s="93" t="str">
        <f t="shared" si="6"/>
        <v>FPL55W4埋込　スクエア　ルーバー□600</v>
      </c>
      <c r="M257" s="93">
        <f>VLOOKUP(L257,照明器具種一覧!$B$4:$F$130,5,FALSE)</f>
        <v>210</v>
      </c>
      <c r="N257" s="106">
        <v>1</v>
      </c>
      <c r="O257" s="147">
        <f t="shared" si="7"/>
        <v>5793.48</v>
      </c>
    </row>
    <row r="258" spans="1:15">
      <c r="A258" s="90" t="s">
        <v>791</v>
      </c>
      <c r="B258" s="110" t="s">
        <v>531</v>
      </c>
      <c r="C258" s="113" t="s">
        <v>409</v>
      </c>
      <c r="D258" s="90" t="s">
        <v>19</v>
      </c>
      <c r="E258" s="90" t="s">
        <v>517</v>
      </c>
      <c r="F258" s="114" t="s">
        <v>230</v>
      </c>
      <c r="G258" s="94" t="s">
        <v>28</v>
      </c>
      <c r="H258" s="95">
        <v>2</v>
      </c>
      <c r="I258" s="92" t="s">
        <v>410</v>
      </c>
      <c r="J258" s="112">
        <v>1</v>
      </c>
      <c r="K258" s="93">
        <f>VLOOKUP(E258,照明設備稼働時間!$A$4:$F$23,5,FALSE)</f>
        <v>0</v>
      </c>
      <c r="L258" s="93" t="str">
        <f t="shared" si="6"/>
        <v>FHF32W2反射笠付</v>
      </c>
      <c r="M258" s="93">
        <f>VLOOKUP(L258,照明器具種一覧!$B$4:$F$130,5,FALSE)</f>
        <v>38</v>
      </c>
      <c r="N258" s="106">
        <v>1</v>
      </c>
      <c r="O258" s="147">
        <f t="shared" si="7"/>
        <v>0</v>
      </c>
    </row>
    <row r="259" spans="1:15">
      <c r="A259" s="90" t="s">
        <v>792</v>
      </c>
      <c r="B259" s="110" t="s">
        <v>531</v>
      </c>
      <c r="C259" s="113" t="s">
        <v>98</v>
      </c>
      <c r="D259" s="90" t="s">
        <v>19</v>
      </c>
      <c r="E259" s="90" t="s">
        <v>507</v>
      </c>
      <c r="F259" s="114" t="s">
        <v>414</v>
      </c>
      <c r="G259" s="94" t="s">
        <v>368</v>
      </c>
      <c r="H259" s="95">
        <v>1</v>
      </c>
      <c r="I259" s="92" t="s">
        <v>181</v>
      </c>
      <c r="J259" s="112">
        <v>4</v>
      </c>
      <c r="K259" s="93">
        <f>VLOOKUP(E259,照明設備稼働時間!$A$4:$F$23,5,FALSE)</f>
        <v>2299</v>
      </c>
      <c r="L259" s="93" t="str">
        <f t="shared" si="6"/>
        <v>FPL9W1フットライト</v>
      </c>
      <c r="M259" s="93">
        <f>VLOOKUP(L259,照明器具種一覧!$B$4:$F$130,5,FALSE)</f>
        <v>13</v>
      </c>
      <c r="N259" s="106">
        <v>1</v>
      </c>
      <c r="O259" s="147">
        <f t="shared" si="7"/>
        <v>119.548</v>
      </c>
    </row>
    <row r="260" spans="1:15">
      <c r="A260" s="90" t="s">
        <v>793</v>
      </c>
      <c r="B260" s="110" t="s">
        <v>531</v>
      </c>
      <c r="C260" s="113" t="s">
        <v>80</v>
      </c>
      <c r="D260" s="90" t="s">
        <v>19</v>
      </c>
      <c r="E260" s="90" t="s">
        <v>15</v>
      </c>
      <c r="F260" s="114" t="s">
        <v>383</v>
      </c>
      <c r="G260" s="94" t="s">
        <v>191</v>
      </c>
      <c r="H260" s="95">
        <v>1</v>
      </c>
      <c r="I260" s="92" t="s">
        <v>253</v>
      </c>
      <c r="J260" s="112">
        <v>3</v>
      </c>
      <c r="K260" s="93">
        <f>VLOOKUP(E260,照明設備稼働時間!$A$4:$F$23,5,FALSE)</f>
        <v>8760</v>
      </c>
      <c r="L260" s="93" t="str">
        <f t="shared" si="6"/>
        <v>FL10W1C級　避難口誘導灯　片面　壁埋　左向</v>
      </c>
      <c r="M260" s="93">
        <f>VLOOKUP(L260,照明器具種一覧!$B$4:$F$130,5,FALSE)</f>
        <v>13</v>
      </c>
      <c r="N260" s="106">
        <v>1</v>
      </c>
      <c r="O260" s="147">
        <f t="shared" si="7"/>
        <v>341.64</v>
      </c>
    </row>
    <row r="261" spans="1:15">
      <c r="A261" s="90" t="s">
        <v>794</v>
      </c>
      <c r="B261" s="110" t="s">
        <v>531</v>
      </c>
      <c r="C261" s="113" t="s">
        <v>80</v>
      </c>
      <c r="D261" s="90" t="s">
        <v>19</v>
      </c>
      <c r="E261" s="90" t="s">
        <v>15</v>
      </c>
      <c r="F261" s="114" t="s">
        <v>221</v>
      </c>
      <c r="G261" s="94" t="s">
        <v>191</v>
      </c>
      <c r="H261" s="95">
        <v>1</v>
      </c>
      <c r="I261" s="92" t="s">
        <v>257</v>
      </c>
      <c r="J261" s="112">
        <v>2</v>
      </c>
      <c r="K261" s="93">
        <f>VLOOKUP(E261,照明設備稼働時間!$A$4:$F$23,5,FALSE)</f>
        <v>8760</v>
      </c>
      <c r="L261" s="93" t="str">
        <f t="shared" ref="L261:L324" si="8">G261&amp;H261&amp;I261</f>
        <v>FL10W1C級　避難口誘導灯　片面　壁埋　左向</v>
      </c>
      <c r="M261" s="93">
        <f>VLOOKUP(L261,照明器具種一覧!$B$4:$F$130,5,FALSE)</f>
        <v>13</v>
      </c>
      <c r="N261" s="106">
        <v>1</v>
      </c>
      <c r="O261" s="147">
        <f t="shared" ref="O261:O324" si="9">(J261*K261*M261*N261)/1000</f>
        <v>227.76</v>
      </c>
    </row>
    <row r="262" spans="1:15">
      <c r="A262" s="90" t="s">
        <v>795</v>
      </c>
      <c r="B262" s="110" t="s">
        <v>531</v>
      </c>
      <c r="C262" s="113" t="s">
        <v>201</v>
      </c>
      <c r="D262" s="90" t="s">
        <v>19</v>
      </c>
      <c r="E262" s="90" t="s">
        <v>15</v>
      </c>
      <c r="F262" s="114" t="s">
        <v>221</v>
      </c>
      <c r="G262" s="94" t="s">
        <v>191</v>
      </c>
      <c r="H262" s="95">
        <v>1</v>
      </c>
      <c r="I262" s="92" t="s">
        <v>258</v>
      </c>
      <c r="J262" s="112">
        <v>1</v>
      </c>
      <c r="K262" s="93">
        <f>VLOOKUP(E262,照明設備稼働時間!$A$4:$F$23,5,FALSE)</f>
        <v>8760</v>
      </c>
      <c r="L262" s="93" t="str">
        <f t="shared" si="8"/>
        <v>FL10W1C級　通路誘導灯　片面　壁埋　左矢</v>
      </c>
      <c r="M262" s="93">
        <f>VLOOKUP(L262,照明器具種一覧!$B$4:$F$130,5,FALSE)</f>
        <v>13</v>
      </c>
      <c r="N262" s="106">
        <v>1</v>
      </c>
      <c r="O262" s="147">
        <f t="shared" si="9"/>
        <v>113.88</v>
      </c>
    </row>
    <row r="263" spans="1:15">
      <c r="A263" s="90" t="s">
        <v>796</v>
      </c>
      <c r="B263" s="110" t="s">
        <v>531</v>
      </c>
      <c r="C263" s="113" t="s">
        <v>75</v>
      </c>
      <c r="D263" s="90" t="s">
        <v>19</v>
      </c>
      <c r="E263" s="90" t="s">
        <v>15</v>
      </c>
      <c r="F263" s="114" t="s">
        <v>222</v>
      </c>
      <c r="G263" s="94" t="s">
        <v>188</v>
      </c>
      <c r="H263" s="95">
        <v>1</v>
      </c>
      <c r="I263" s="92" t="s">
        <v>162</v>
      </c>
      <c r="J263" s="112">
        <v>1</v>
      </c>
      <c r="K263" s="93">
        <f>VLOOKUP(E263,照明設備稼働時間!$A$4:$F$23,5,FALSE)</f>
        <v>8760</v>
      </c>
      <c r="L263" s="93" t="str">
        <f t="shared" si="8"/>
        <v>CF220T4ENL1誘導灯</v>
      </c>
      <c r="M263" s="93">
        <f>VLOOKUP(L263,照明器具種一覧!$B$4:$F$130,5,FALSE)</f>
        <v>10</v>
      </c>
      <c r="N263" s="106">
        <v>1</v>
      </c>
      <c r="O263" s="147">
        <f t="shared" si="9"/>
        <v>87.6</v>
      </c>
    </row>
    <row r="264" spans="1:15">
      <c r="A264" s="90" t="s">
        <v>797</v>
      </c>
      <c r="B264" s="110" t="s">
        <v>531</v>
      </c>
      <c r="C264" s="113" t="s">
        <v>201</v>
      </c>
      <c r="D264" s="90" t="s">
        <v>19</v>
      </c>
      <c r="E264" s="90" t="s">
        <v>15</v>
      </c>
      <c r="F264" s="114" t="s">
        <v>222</v>
      </c>
      <c r="G264" s="94" t="s">
        <v>273</v>
      </c>
      <c r="H264" s="95">
        <v>1</v>
      </c>
      <c r="I264" s="92" t="s">
        <v>162</v>
      </c>
      <c r="J264" s="112">
        <v>1</v>
      </c>
      <c r="K264" s="93">
        <f>VLOOKUP(E264,照明設備稼働時間!$A$4:$F$23,5,FALSE)</f>
        <v>8760</v>
      </c>
      <c r="L264" s="93" t="str">
        <f t="shared" si="8"/>
        <v>FL10W1誘導灯</v>
      </c>
      <c r="M264" s="93">
        <f>VLOOKUP(L264,照明器具種一覧!$B$4:$F$130,5,FALSE)</f>
        <v>13</v>
      </c>
      <c r="N264" s="106">
        <v>1</v>
      </c>
      <c r="O264" s="147">
        <f t="shared" si="9"/>
        <v>113.88</v>
      </c>
    </row>
    <row r="265" spans="1:15">
      <c r="A265" s="90" t="s">
        <v>798</v>
      </c>
      <c r="B265" s="110" t="s">
        <v>531</v>
      </c>
      <c r="C265" s="113" t="s">
        <v>95</v>
      </c>
      <c r="D265" s="90" t="s">
        <v>19</v>
      </c>
      <c r="E265" s="90" t="s">
        <v>15</v>
      </c>
      <c r="F265" s="114" t="s">
        <v>229</v>
      </c>
      <c r="G265" s="94" t="s">
        <v>31</v>
      </c>
      <c r="H265" s="95">
        <v>1</v>
      </c>
      <c r="I265" s="92" t="s">
        <v>178</v>
      </c>
      <c r="J265" s="112">
        <v>1</v>
      </c>
      <c r="K265" s="93">
        <f>VLOOKUP(E265,照明設備稼働時間!$A$4:$F$23,5,FALSE)</f>
        <v>8760</v>
      </c>
      <c r="L265" s="93" t="str">
        <f t="shared" si="8"/>
        <v>FL20W1BL級　避難口誘導灯　片面　埋込　左向</v>
      </c>
      <c r="M265" s="93">
        <f>VLOOKUP(L265,照明器具種一覧!$B$4:$F$130,5,FALSE)</f>
        <v>20</v>
      </c>
      <c r="N265" s="106">
        <v>1</v>
      </c>
      <c r="O265" s="147">
        <f t="shared" si="9"/>
        <v>175.2</v>
      </c>
    </row>
    <row r="266" spans="1:15">
      <c r="A266" s="90" t="s">
        <v>799</v>
      </c>
      <c r="B266" s="110" t="s">
        <v>531</v>
      </c>
      <c r="C266" s="113" t="s">
        <v>201</v>
      </c>
      <c r="D266" s="90" t="s">
        <v>19</v>
      </c>
      <c r="E266" s="90" t="s">
        <v>15</v>
      </c>
      <c r="F266" s="114" t="s">
        <v>157</v>
      </c>
      <c r="G266" s="94" t="s">
        <v>191</v>
      </c>
      <c r="H266" s="95">
        <v>1</v>
      </c>
      <c r="I266" s="92" t="s">
        <v>258</v>
      </c>
      <c r="J266" s="112">
        <v>1</v>
      </c>
      <c r="K266" s="93">
        <f>VLOOKUP(E266,照明設備稼働時間!$A$4:$F$23,5,FALSE)</f>
        <v>8760</v>
      </c>
      <c r="L266" s="93" t="str">
        <f t="shared" si="8"/>
        <v>FL10W1C級　通路誘導灯　片面　壁埋　左矢</v>
      </c>
      <c r="M266" s="93">
        <f>VLOOKUP(L266,照明器具種一覧!$B$4:$F$130,5,FALSE)</f>
        <v>13</v>
      </c>
      <c r="N266" s="106">
        <v>1</v>
      </c>
      <c r="O266" s="147">
        <f t="shared" si="9"/>
        <v>113.88</v>
      </c>
    </row>
    <row r="267" spans="1:15">
      <c r="A267" s="90" t="s">
        <v>800</v>
      </c>
      <c r="B267" s="110" t="s">
        <v>531</v>
      </c>
      <c r="C267" s="113" t="s">
        <v>75</v>
      </c>
      <c r="D267" s="90" t="s">
        <v>19</v>
      </c>
      <c r="E267" s="90" t="s">
        <v>15</v>
      </c>
      <c r="F267" s="114" t="s">
        <v>235</v>
      </c>
      <c r="G267" s="94" t="s">
        <v>188</v>
      </c>
      <c r="H267" s="95">
        <v>1</v>
      </c>
      <c r="I267" s="92" t="s">
        <v>162</v>
      </c>
      <c r="J267" s="112">
        <v>1</v>
      </c>
      <c r="K267" s="93">
        <f>VLOOKUP(E267,照明設備稼働時間!$A$4:$F$23,5,FALSE)</f>
        <v>8760</v>
      </c>
      <c r="L267" s="93" t="str">
        <f t="shared" si="8"/>
        <v>CF220T4ENL1誘導灯</v>
      </c>
      <c r="M267" s="93">
        <f>VLOOKUP(L267,照明器具種一覧!$B$4:$F$130,5,FALSE)</f>
        <v>10</v>
      </c>
      <c r="N267" s="106">
        <v>1</v>
      </c>
      <c r="O267" s="147">
        <f t="shared" si="9"/>
        <v>87.6</v>
      </c>
    </row>
    <row r="268" spans="1:15">
      <c r="A268" s="90" t="s">
        <v>801</v>
      </c>
      <c r="B268" s="110" t="s">
        <v>531</v>
      </c>
      <c r="C268" s="113" t="s">
        <v>81</v>
      </c>
      <c r="D268" s="90" t="s">
        <v>19</v>
      </c>
      <c r="E268" s="90" t="s">
        <v>15</v>
      </c>
      <c r="F268" s="114" t="s">
        <v>235</v>
      </c>
      <c r="G268" s="94" t="s">
        <v>190</v>
      </c>
      <c r="H268" s="95">
        <v>2</v>
      </c>
      <c r="I268" s="92" t="s">
        <v>168</v>
      </c>
      <c r="J268" s="112">
        <v>1</v>
      </c>
      <c r="K268" s="93">
        <f>VLOOKUP(E268,照明設備稼働時間!$A$4:$F$23,5,FALSE)</f>
        <v>8760</v>
      </c>
      <c r="L268" s="93" t="str">
        <f t="shared" si="8"/>
        <v>CF135T4ENL2C級　通路誘導灯　両面　天付　左右矢印</v>
      </c>
      <c r="M268" s="93">
        <f>VLOOKUP(L268,照明器具種一覧!$B$4:$F$130,5,FALSE)</f>
        <v>7.5</v>
      </c>
      <c r="N268" s="106">
        <v>1</v>
      </c>
      <c r="O268" s="147">
        <f t="shared" si="9"/>
        <v>65.7</v>
      </c>
    </row>
    <row r="269" spans="1:15">
      <c r="A269" s="90" t="s">
        <v>802</v>
      </c>
      <c r="B269" s="110" t="s">
        <v>531</v>
      </c>
      <c r="C269" s="113" t="s">
        <v>208</v>
      </c>
      <c r="D269" s="90" t="s">
        <v>19</v>
      </c>
      <c r="E269" s="90" t="s">
        <v>15</v>
      </c>
      <c r="F269" s="114" t="s">
        <v>235</v>
      </c>
      <c r="G269" s="94" t="s">
        <v>190</v>
      </c>
      <c r="H269" s="95">
        <v>1</v>
      </c>
      <c r="I269" s="92" t="s">
        <v>265</v>
      </c>
      <c r="J269" s="112">
        <v>2</v>
      </c>
      <c r="K269" s="93">
        <f>VLOOKUP(E269,照明設備稼働時間!$A$4:$F$23,5,FALSE)</f>
        <v>8760</v>
      </c>
      <c r="L269" s="93" t="str">
        <f t="shared" si="8"/>
        <v>CF135T4ENL1C級　通路誘導灯　片面　天付　右矢</v>
      </c>
      <c r="M269" s="93">
        <f>VLOOKUP(L269,照明器具種一覧!$B$4:$F$130,5,FALSE)</f>
        <v>4.5</v>
      </c>
      <c r="N269" s="106">
        <v>1</v>
      </c>
      <c r="O269" s="147">
        <f t="shared" si="9"/>
        <v>78.84</v>
      </c>
    </row>
    <row r="270" spans="1:15">
      <c r="A270" s="90" t="s">
        <v>803</v>
      </c>
      <c r="B270" s="110" t="s">
        <v>531</v>
      </c>
      <c r="C270" s="113" t="s">
        <v>201</v>
      </c>
      <c r="D270" s="90" t="s">
        <v>19</v>
      </c>
      <c r="E270" s="90" t="s">
        <v>15</v>
      </c>
      <c r="F270" s="114" t="s">
        <v>239</v>
      </c>
      <c r="G270" s="94" t="s">
        <v>190</v>
      </c>
      <c r="H270" s="95">
        <v>1</v>
      </c>
      <c r="I270" s="92" t="s">
        <v>267</v>
      </c>
      <c r="J270" s="112">
        <v>1</v>
      </c>
      <c r="K270" s="93">
        <f>VLOOKUP(E270,照明設備稼働時間!$A$4:$F$23,5,FALSE)</f>
        <v>8760</v>
      </c>
      <c r="L270" s="93" t="str">
        <f t="shared" si="8"/>
        <v>CF135T4ENL1C級　通路誘導灯　片面　壁埋　左矢</v>
      </c>
      <c r="M270" s="93">
        <f>VLOOKUP(L270,照明器具種一覧!$B$4:$F$130,5,FALSE)</f>
        <v>13</v>
      </c>
      <c r="N270" s="106">
        <v>1</v>
      </c>
      <c r="O270" s="147">
        <f t="shared" si="9"/>
        <v>113.88</v>
      </c>
    </row>
    <row r="271" spans="1:15">
      <c r="A271" s="90" t="s">
        <v>804</v>
      </c>
      <c r="B271" s="110" t="s">
        <v>531</v>
      </c>
      <c r="C271" s="113"/>
      <c r="D271" s="90" t="s">
        <v>19</v>
      </c>
      <c r="E271" s="90" t="s">
        <v>15</v>
      </c>
      <c r="F271" s="114" t="s">
        <v>239</v>
      </c>
      <c r="G271" s="94" t="s">
        <v>193</v>
      </c>
      <c r="H271" s="95">
        <v>1</v>
      </c>
      <c r="I271" s="92" t="s">
        <v>269</v>
      </c>
      <c r="J271" s="112">
        <v>1</v>
      </c>
      <c r="K271" s="93">
        <f>VLOOKUP(E271,照明設備稼働時間!$A$4:$F$23,5,FALSE)</f>
        <v>8760</v>
      </c>
      <c r="L271" s="93" t="str">
        <f t="shared" si="8"/>
        <v>CF210T4ENL1BL級　避難口誘導灯　片面　天付　左向</v>
      </c>
      <c r="M271" s="93">
        <f>VLOOKUP(L271,照明器具種一覧!$B$4:$F$130,5,FALSE)</f>
        <v>5.3</v>
      </c>
      <c r="N271" s="106">
        <v>1</v>
      </c>
      <c r="O271" s="147">
        <f t="shared" si="9"/>
        <v>46.427999999999997</v>
      </c>
    </row>
    <row r="272" spans="1:15">
      <c r="A272" s="90" t="s">
        <v>805</v>
      </c>
      <c r="B272" s="110" t="s">
        <v>531</v>
      </c>
      <c r="C272" s="113"/>
      <c r="D272" s="90" t="s">
        <v>19</v>
      </c>
      <c r="E272" s="90" t="s">
        <v>15</v>
      </c>
      <c r="F272" s="114" t="s">
        <v>239</v>
      </c>
      <c r="G272" s="94" t="s">
        <v>190</v>
      </c>
      <c r="H272" s="95">
        <v>2</v>
      </c>
      <c r="I272" s="92" t="s">
        <v>270</v>
      </c>
      <c r="J272" s="112">
        <v>1</v>
      </c>
      <c r="K272" s="93">
        <f>VLOOKUP(E272,照明設備稼働時間!$A$4:$F$23,5,FALSE)</f>
        <v>8760</v>
      </c>
      <c r="L272" s="93" t="str">
        <f t="shared" si="8"/>
        <v>CF135T4ENL2C級　通路誘導灯　両面　天埋　左右矢</v>
      </c>
      <c r="M272" s="93">
        <f>VLOOKUP(L272,照明器具種一覧!$B$4:$F$130,5,FALSE)</f>
        <v>8</v>
      </c>
      <c r="N272" s="106">
        <v>1</v>
      </c>
      <c r="O272" s="147">
        <f t="shared" si="9"/>
        <v>70.08</v>
      </c>
    </row>
    <row r="273" spans="1:15">
      <c r="A273" s="90" t="s">
        <v>806</v>
      </c>
      <c r="B273" s="110" t="s">
        <v>531</v>
      </c>
      <c r="C273" s="113" t="s">
        <v>95</v>
      </c>
      <c r="D273" s="90" t="s">
        <v>19</v>
      </c>
      <c r="E273" s="90" t="s">
        <v>15</v>
      </c>
      <c r="F273" s="114" t="s">
        <v>386</v>
      </c>
      <c r="G273" s="94" t="s">
        <v>190</v>
      </c>
      <c r="H273" s="95">
        <v>1</v>
      </c>
      <c r="I273" s="92" t="s">
        <v>272</v>
      </c>
      <c r="J273" s="112">
        <v>1</v>
      </c>
      <c r="K273" s="93">
        <f>VLOOKUP(E273,照明設備稼働時間!$A$4:$F$23,5,FALSE)</f>
        <v>8760</v>
      </c>
      <c r="L273" s="93" t="str">
        <f t="shared" si="8"/>
        <v>CF135T4ENL1C級　避難口誘導灯　片面　壁埋　左向</v>
      </c>
      <c r="M273" s="93">
        <f>VLOOKUP(L273,照明器具種一覧!$B$4:$F$130,5,FALSE)</f>
        <v>5.3</v>
      </c>
      <c r="N273" s="106">
        <v>1</v>
      </c>
      <c r="O273" s="147">
        <f t="shared" si="9"/>
        <v>46.427999999999997</v>
      </c>
    </row>
    <row r="274" spans="1:15">
      <c r="A274" s="90" t="s">
        <v>807</v>
      </c>
      <c r="B274" s="110" t="s">
        <v>531</v>
      </c>
      <c r="C274" s="113" t="s">
        <v>95</v>
      </c>
      <c r="D274" s="90" t="s">
        <v>19</v>
      </c>
      <c r="E274" s="90" t="s">
        <v>15</v>
      </c>
      <c r="F274" s="114" t="s">
        <v>385</v>
      </c>
      <c r="G274" s="94" t="s">
        <v>190</v>
      </c>
      <c r="H274" s="95">
        <v>1</v>
      </c>
      <c r="I274" s="92" t="s">
        <v>272</v>
      </c>
      <c r="J274" s="112">
        <v>2</v>
      </c>
      <c r="K274" s="93">
        <f>VLOOKUP(E274,照明設備稼働時間!$A$4:$F$23,5,FALSE)</f>
        <v>8760</v>
      </c>
      <c r="L274" s="93" t="str">
        <f t="shared" si="8"/>
        <v>CF135T4ENL1C級　避難口誘導灯　片面　壁埋　左向</v>
      </c>
      <c r="M274" s="93">
        <f>VLOOKUP(L274,照明器具種一覧!$B$4:$F$130,5,FALSE)</f>
        <v>5.3</v>
      </c>
      <c r="N274" s="106">
        <v>1</v>
      </c>
      <c r="O274" s="147">
        <f t="shared" si="9"/>
        <v>92.855999999999995</v>
      </c>
    </row>
    <row r="275" spans="1:15">
      <c r="A275" s="90" t="s">
        <v>808</v>
      </c>
      <c r="B275" s="110" t="s">
        <v>531</v>
      </c>
      <c r="C275" s="113" t="s">
        <v>95</v>
      </c>
      <c r="D275" s="90" t="s">
        <v>19</v>
      </c>
      <c r="E275" s="90" t="s">
        <v>15</v>
      </c>
      <c r="F275" s="114" t="s">
        <v>252</v>
      </c>
      <c r="G275" s="94" t="s">
        <v>193</v>
      </c>
      <c r="H275" s="95">
        <v>1</v>
      </c>
      <c r="I275" s="92" t="s">
        <v>269</v>
      </c>
      <c r="J275" s="112">
        <v>1</v>
      </c>
      <c r="K275" s="93">
        <f>VLOOKUP(E275,照明設備稼働時間!$A$4:$F$23,5,FALSE)</f>
        <v>8760</v>
      </c>
      <c r="L275" s="93" t="str">
        <f t="shared" si="8"/>
        <v>CF210T4ENL1BL級　避難口誘導灯　片面　天付　左向</v>
      </c>
      <c r="M275" s="93">
        <f>VLOOKUP(L275,照明器具種一覧!$B$4:$F$130,5,FALSE)</f>
        <v>5.3</v>
      </c>
      <c r="N275" s="106">
        <v>1</v>
      </c>
      <c r="O275" s="147">
        <f t="shared" si="9"/>
        <v>46.427999999999997</v>
      </c>
    </row>
    <row r="276" spans="1:15">
      <c r="A276" s="90" t="s">
        <v>809</v>
      </c>
      <c r="B276" s="110" t="s">
        <v>531</v>
      </c>
      <c r="C276" s="113" t="s">
        <v>369</v>
      </c>
      <c r="D276" s="90" t="s">
        <v>19</v>
      </c>
      <c r="E276" s="90" t="s">
        <v>516</v>
      </c>
      <c r="F276" s="114" t="s">
        <v>52</v>
      </c>
      <c r="G276" s="94" t="s">
        <v>13</v>
      </c>
      <c r="H276" s="95">
        <v>1</v>
      </c>
      <c r="I276" s="92" t="s">
        <v>418</v>
      </c>
      <c r="J276" s="112">
        <v>2</v>
      </c>
      <c r="K276" s="93">
        <v>2299</v>
      </c>
      <c r="L276" s="93" t="str">
        <f t="shared" si="8"/>
        <v>FHF32W1階段灯　非常灯兼用　電池内蔵</v>
      </c>
      <c r="M276" s="93">
        <f>VLOOKUP(L276,照明器具種一覧!$B$4:$F$130,5,FALSE)</f>
        <v>38</v>
      </c>
      <c r="N276" s="106">
        <v>1</v>
      </c>
      <c r="O276" s="147">
        <f t="shared" si="9"/>
        <v>174.72399999999999</v>
      </c>
    </row>
    <row r="277" spans="1:15">
      <c r="A277" s="90" t="s">
        <v>810</v>
      </c>
      <c r="B277" s="110" t="s">
        <v>531</v>
      </c>
      <c r="C277" s="113" t="s">
        <v>72</v>
      </c>
      <c r="D277" s="90" t="s">
        <v>19</v>
      </c>
      <c r="E277" s="90" t="s">
        <v>516</v>
      </c>
      <c r="F277" s="114" t="s">
        <v>382</v>
      </c>
      <c r="G277" s="94" t="s">
        <v>67</v>
      </c>
      <c r="H277" s="95">
        <v>1</v>
      </c>
      <c r="I277" s="92" t="s">
        <v>161</v>
      </c>
      <c r="J277" s="112">
        <v>10</v>
      </c>
      <c r="K277" s="93">
        <f>VLOOKUP(E277,照明設備稼働時間!$A$4:$F$23,5,FALSE)</f>
        <v>0</v>
      </c>
      <c r="L277" s="93" t="str">
        <f t="shared" si="8"/>
        <v>PIL40W1非常灯　電源別置　φ100</v>
      </c>
      <c r="M277" s="93">
        <f>VLOOKUP(L277,照明器具種一覧!$B$4:$F$130,5,FALSE)</f>
        <v>40</v>
      </c>
      <c r="N277" s="106">
        <v>1</v>
      </c>
      <c r="O277" s="147">
        <f t="shared" si="9"/>
        <v>0</v>
      </c>
    </row>
    <row r="278" spans="1:15">
      <c r="A278" s="90" t="s">
        <v>811</v>
      </c>
      <c r="B278" s="110" t="s">
        <v>531</v>
      </c>
      <c r="C278" s="113" t="s">
        <v>72</v>
      </c>
      <c r="D278" s="90" t="s">
        <v>19</v>
      </c>
      <c r="E278" s="90" t="s">
        <v>516</v>
      </c>
      <c r="F278" s="114" t="s">
        <v>213</v>
      </c>
      <c r="G278" s="94" t="s">
        <v>67</v>
      </c>
      <c r="H278" s="95">
        <v>1</v>
      </c>
      <c r="I278" s="92" t="s">
        <v>161</v>
      </c>
      <c r="J278" s="112">
        <v>1</v>
      </c>
      <c r="K278" s="93">
        <f>VLOOKUP(E278,照明設備稼働時間!$A$4:$F$23,5,FALSE)</f>
        <v>0</v>
      </c>
      <c r="L278" s="93" t="str">
        <f t="shared" si="8"/>
        <v>PIL40W1非常灯　電源別置　φ100</v>
      </c>
      <c r="M278" s="93">
        <f>VLOOKUP(L278,照明器具種一覧!$B$4:$F$130,5,FALSE)</f>
        <v>40</v>
      </c>
      <c r="N278" s="106">
        <v>1</v>
      </c>
      <c r="O278" s="147">
        <f t="shared" si="9"/>
        <v>0</v>
      </c>
    </row>
    <row r="279" spans="1:15">
      <c r="A279" s="90" t="s">
        <v>812</v>
      </c>
      <c r="B279" s="110" t="s">
        <v>531</v>
      </c>
      <c r="C279" s="113" t="s">
        <v>72</v>
      </c>
      <c r="D279" s="90" t="s">
        <v>19</v>
      </c>
      <c r="E279" s="90" t="s">
        <v>516</v>
      </c>
      <c r="F279" s="114" t="s">
        <v>214</v>
      </c>
      <c r="G279" s="94" t="s">
        <v>67</v>
      </c>
      <c r="H279" s="95">
        <v>1</v>
      </c>
      <c r="I279" s="92" t="s">
        <v>161</v>
      </c>
      <c r="J279" s="112">
        <v>1</v>
      </c>
      <c r="K279" s="93">
        <f>VLOOKUP(E279,照明設備稼働時間!$A$4:$F$23,5,FALSE)</f>
        <v>0</v>
      </c>
      <c r="L279" s="93" t="str">
        <f t="shared" si="8"/>
        <v>PIL40W1非常灯　電源別置　φ100</v>
      </c>
      <c r="M279" s="93">
        <f>VLOOKUP(L279,照明器具種一覧!$B$4:$F$130,5,FALSE)</f>
        <v>40</v>
      </c>
      <c r="N279" s="106">
        <v>1</v>
      </c>
      <c r="O279" s="147">
        <f t="shared" si="9"/>
        <v>0</v>
      </c>
    </row>
    <row r="280" spans="1:15">
      <c r="A280" s="90" t="s">
        <v>813</v>
      </c>
      <c r="B280" s="110" t="s">
        <v>531</v>
      </c>
      <c r="C280" s="113" t="s">
        <v>72</v>
      </c>
      <c r="D280" s="90" t="s">
        <v>19</v>
      </c>
      <c r="E280" s="90" t="s">
        <v>516</v>
      </c>
      <c r="F280" s="114" t="s">
        <v>215</v>
      </c>
      <c r="G280" s="94" t="s">
        <v>67</v>
      </c>
      <c r="H280" s="95">
        <v>1</v>
      </c>
      <c r="I280" s="92" t="s">
        <v>161</v>
      </c>
      <c r="J280" s="112">
        <v>1</v>
      </c>
      <c r="K280" s="93">
        <f>VLOOKUP(E280,照明設備稼働時間!$A$4:$F$23,5,FALSE)</f>
        <v>0</v>
      </c>
      <c r="L280" s="93" t="str">
        <f t="shared" si="8"/>
        <v>PIL40W1非常灯　電源別置　φ100</v>
      </c>
      <c r="M280" s="93">
        <f>VLOOKUP(L280,照明器具種一覧!$B$4:$F$130,5,FALSE)</f>
        <v>40</v>
      </c>
      <c r="N280" s="106">
        <v>1</v>
      </c>
      <c r="O280" s="147">
        <f t="shared" si="9"/>
        <v>0</v>
      </c>
    </row>
    <row r="281" spans="1:15">
      <c r="A281" s="90" t="s">
        <v>814</v>
      </c>
      <c r="B281" s="110" t="s">
        <v>531</v>
      </c>
      <c r="C281" s="113" t="s">
        <v>72</v>
      </c>
      <c r="D281" s="90" t="s">
        <v>19</v>
      </c>
      <c r="E281" s="90" t="s">
        <v>516</v>
      </c>
      <c r="F281" s="114" t="s">
        <v>216</v>
      </c>
      <c r="G281" s="94" t="s">
        <v>67</v>
      </c>
      <c r="H281" s="95">
        <v>1</v>
      </c>
      <c r="I281" s="92" t="s">
        <v>161</v>
      </c>
      <c r="J281" s="112">
        <v>1</v>
      </c>
      <c r="K281" s="93">
        <f>VLOOKUP(E281,照明設備稼働時間!$A$4:$F$23,5,FALSE)</f>
        <v>0</v>
      </c>
      <c r="L281" s="93" t="str">
        <f t="shared" si="8"/>
        <v>PIL40W1非常灯　電源別置　φ100</v>
      </c>
      <c r="M281" s="93">
        <f>VLOOKUP(L281,照明器具種一覧!$B$4:$F$130,5,FALSE)</f>
        <v>40</v>
      </c>
      <c r="N281" s="106">
        <v>1</v>
      </c>
      <c r="O281" s="147">
        <f t="shared" si="9"/>
        <v>0</v>
      </c>
    </row>
    <row r="282" spans="1:15">
      <c r="A282" s="90" t="s">
        <v>815</v>
      </c>
      <c r="B282" s="110" t="s">
        <v>531</v>
      </c>
      <c r="C282" s="113" t="s">
        <v>72</v>
      </c>
      <c r="D282" s="90" t="s">
        <v>19</v>
      </c>
      <c r="E282" s="90" t="s">
        <v>516</v>
      </c>
      <c r="F282" s="114" t="s">
        <v>217</v>
      </c>
      <c r="G282" s="94" t="s">
        <v>67</v>
      </c>
      <c r="H282" s="95">
        <v>1</v>
      </c>
      <c r="I282" s="92" t="s">
        <v>161</v>
      </c>
      <c r="J282" s="112">
        <v>1</v>
      </c>
      <c r="K282" s="93">
        <f>VLOOKUP(E282,照明設備稼働時間!$A$4:$F$23,5,FALSE)</f>
        <v>0</v>
      </c>
      <c r="L282" s="93" t="str">
        <f t="shared" si="8"/>
        <v>PIL40W1非常灯　電源別置　φ100</v>
      </c>
      <c r="M282" s="93">
        <f>VLOOKUP(L282,照明器具種一覧!$B$4:$F$130,5,FALSE)</f>
        <v>40</v>
      </c>
      <c r="N282" s="106">
        <v>1</v>
      </c>
      <c r="O282" s="147">
        <f t="shared" si="9"/>
        <v>0</v>
      </c>
    </row>
    <row r="283" spans="1:15">
      <c r="A283" s="90" t="s">
        <v>816</v>
      </c>
      <c r="B283" s="110" t="s">
        <v>531</v>
      </c>
      <c r="C283" s="113" t="s">
        <v>72</v>
      </c>
      <c r="D283" s="90" t="s">
        <v>19</v>
      </c>
      <c r="E283" s="90" t="s">
        <v>516</v>
      </c>
      <c r="F283" s="114" t="s">
        <v>218</v>
      </c>
      <c r="G283" s="94" t="s">
        <v>67</v>
      </c>
      <c r="H283" s="95">
        <v>1</v>
      </c>
      <c r="I283" s="92" t="s">
        <v>161</v>
      </c>
      <c r="J283" s="112">
        <v>1</v>
      </c>
      <c r="K283" s="93">
        <f>VLOOKUP(E283,照明設備稼働時間!$A$4:$F$23,5,FALSE)</f>
        <v>0</v>
      </c>
      <c r="L283" s="93" t="str">
        <f t="shared" si="8"/>
        <v>PIL40W1非常灯　電源別置　φ100</v>
      </c>
      <c r="M283" s="93">
        <f>VLOOKUP(L283,照明器具種一覧!$B$4:$F$130,5,FALSE)</f>
        <v>40</v>
      </c>
      <c r="N283" s="106">
        <v>1</v>
      </c>
      <c r="O283" s="147">
        <f t="shared" si="9"/>
        <v>0</v>
      </c>
    </row>
    <row r="284" spans="1:15">
      <c r="A284" s="90" t="s">
        <v>817</v>
      </c>
      <c r="B284" s="110" t="s">
        <v>531</v>
      </c>
      <c r="C284" s="113" t="s">
        <v>72</v>
      </c>
      <c r="D284" s="90" t="s">
        <v>19</v>
      </c>
      <c r="E284" s="90" t="s">
        <v>516</v>
      </c>
      <c r="F284" s="114" t="s">
        <v>219</v>
      </c>
      <c r="G284" s="94" t="s">
        <v>67</v>
      </c>
      <c r="H284" s="95">
        <v>1</v>
      </c>
      <c r="I284" s="92" t="s">
        <v>161</v>
      </c>
      <c r="J284" s="112">
        <v>1</v>
      </c>
      <c r="K284" s="93">
        <f>VLOOKUP(E284,照明設備稼働時間!$A$4:$F$23,5,FALSE)</f>
        <v>0</v>
      </c>
      <c r="L284" s="93" t="str">
        <f t="shared" si="8"/>
        <v>PIL40W1非常灯　電源別置　φ100</v>
      </c>
      <c r="M284" s="93">
        <f>VLOOKUP(L284,照明器具種一覧!$B$4:$F$130,5,FALSE)</f>
        <v>40</v>
      </c>
      <c r="N284" s="106">
        <v>1</v>
      </c>
      <c r="O284" s="147">
        <f t="shared" si="9"/>
        <v>0</v>
      </c>
    </row>
    <row r="285" spans="1:15">
      <c r="A285" s="90" t="s">
        <v>818</v>
      </c>
      <c r="B285" s="110" t="s">
        <v>531</v>
      </c>
      <c r="C285" s="113" t="s">
        <v>72</v>
      </c>
      <c r="D285" s="90" t="s">
        <v>19</v>
      </c>
      <c r="E285" s="90" t="s">
        <v>516</v>
      </c>
      <c r="F285" s="114" t="s">
        <v>221</v>
      </c>
      <c r="G285" s="94" t="s">
        <v>67</v>
      </c>
      <c r="H285" s="95">
        <v>1</v>
      </c>
      <c r="I285" s="92" t="s">
        <v>161</v>
      </c>
      <c r="J285" s="112">
        <v>3</v>
      </c>
      <c r="K285" s="93">
        <f>VLOOKUP(E285,照明設備稼働時間!$A$4:$F$23,5,FALSE)</f>
        <v>0</v>
      </c>
      <c r="L285" s="93" t="str">
        <f t="shared" si="8"/>
        <v>PIL40W1非常灯　電源別置　φ100</v>
      </c>
      <c r="M285" s="93">
        <f>VLOOKUP(L285,照明器具種一覧!$B$4:$F$130,5,FALSE)</f>
        <v>40</v>
      </c>
      <c r="N285" s="106">
        <v>1</v>
      </c>
      <c r="O285" s="147">
        <f t="shared" si="9"/>
        <v>0</v>
      </c>
    </row>
    <row r="286" spans="1:15">
      <c r="A286" s="90" t="s">
        <v>819</v>
      </c>
      <c r="B286" s="110" t="s">
        <v>531</v>
      </c>
      <c r="C286" s="113" t="s">
        <v>72</v>
      </c>
      <c r="D286" s="90" t="s">
        <v>19</v>
      </c>
      <c r="E286" s="90" t="s">
        <v>516</v>
      </c>
      <c r="F286" s="114" t="s">
        <v>222</v>
      </c>
      <c r="G286" s="94" t="s">
        <v>67</v>
      </c>
      <c r="H286" s="95">
        <v>1</v>
      </c>
      <c r="I286" s="92" t="s">
        <v>161</v>
      </c>
      <c r="J286" s="112">
        <v>3</v>
      </c>
      <c r="K286" s="93">
        <f>VLOOKUP(E286,照明設備稼働時間!$A$4:$F$23,5,FALSE)</f>
        <v>0</v>
      </c>
      <c r="L286" s="93" t="str">
        <f t="shared" si="8"/>
        <v>PIL40W1非常灯　電源別置　φ100</v>
      </c>
      <c r="M286" s="93">
        <f>VLOOKUP(L286,照明器具種一覧!$B$4:$F$130,5,FALSE)</f>
        <v>40</v>
      </c>
      <c r="N286" s="106">
        <v>1</v>
      </c>
      <c r="O286" s="147">
        <f t="shared" si="9"/>
        <v>0</v>
      </c>
    </row>
    <row r="287" spans="1:15">
      <c r="A287" s="90" t="s">
        <v>820</v>
      </c>
      <c r="B287" s="110" t="s">
        <v>531</v>
      </c>
      <c r="C287" s="113" t="s">
        <v>72</v>
      </c>
      <c r="D287" s="90" t="s">
        <v>19</v>
      </c>
      <c r="E287" s="90" t="s">
        <v>516</v>
      </c>
      <c r="F287" s="114" t="s">
        <v>223</v>
      </c>
      <c r="G287" s="94" t="s">
        <v>67</v>
      </c>
      <c r="H287" s="95">
        <v>1</v>
      </c>
      <c r="I287" s="92" t="s">
        <v>161</v>
      </c>
      <c r="J287" s="112">
        <v>4</v>
      </c>
      <c r="K287" s="93">
        <f>VLOOKUP(E287,照明設備稼働時間!$A$4:$F$23,5,FALSE)</f>
        <v>0</v>
      </c>
      <c r="L287" s="93" t="str">
        <f t="shared" si="8"/>
        <v>PIL40W1非常灯　電源別置　φ100</v>
      </c>
      <c r="M287" s="93">
        <f>VLOOKUP(L287,照明器具種一覧!$B$4:$F$130,5,FALSE)</f>
        <v>40</v>
      </c>
      <c r="N287" s="106">
        <v>1</v>
      </c>
      <c r="O287" s="147">
        <f t="shared" si="9"/>
        <v>0</v>
      </c>
    </row>
    <row r="288" spans="1:15">
      <c r="A288" s="90" t="s">
        <v>821</v>
      </c>
      <c r="B288" s="110" t="s">
        <v>531</v>
      </c>
      <c r="C288" s="113" t="s">
        <v>72</v>
      </c>
      <c r="D288" s="90" t="s">
        <v>19</v>
      </c>
      <c r="E288" s="90" t="s">
        <v>516</v>
      </c>
      <c r="F288" s="114" t="s">
        <v>224</v>
      </c>
      <c r="G288" s="94" t="s">
        <v>67</v>
      </c>
      <c r="H288" s="95">
        <v>1</v>
      </c>
      <c r="I288" s="92" t="s">
        <v>161</v>
      </c>
      <c r="J288" s="112">
        <v>2</v>
      </c>
      <c r="K288" s="93">
        <f>VLOOKUP(E288,照明設備稼働時間!$A$4:$F$23,5,FALSE)</f>
        <v>0</v>
      </c>
      <c r="L288" s="93" t="str">
        <f t="shared" si="8"/>
        <v>PIL40W1非常灯　電源別置　φ100</v>
      </c>
      <c r="M288" s="93">
        <f>VLOOKUP(L288,照明器具種一覧!$B$4:$F$130,5,FALSE)</f>
        <v>40</v>
      </c>
      <c r="N288" s="106">
        <v>1</v>
      </c>
      <c r="O288" s="147">
        <f t="shared" si="9"/>
        <v>0</v>
      </c>
    </row>
    <row r="289" spans="1:15">
      <c r="A289" s="90" t="s">
        <v>822</v>
      </c>
      <c r="B289" s="110" t="s">
        <v>531</v>
      </c>
      <c r="C289" s="113" t="s">
        <v>72</v>
      </c>
      <c r="D289" s="90" t="s">
        <v>19</v>
      </c>
      <c r="E289" s="90" t="s">
        <v>516</v>
      </c>
      <c r="F289" s="114" t="s">
        <v>225</v>
      </c>
      <c r="G289" s="94" t="s">
        <v>67</v>
      </c>
      <c r="H289" s="95">
        <v>1</v>
      </c>
      <c r="I289" s="92" t="s">
        <v>161</v>
      </c>
      <c r="J289" s="112">
        <v>1</v>
      </c>
      <c r="K289" s="93">
        <f>VLOOKUP(E289,照明設備稼働時間!$A$4:$F$23,5,FALSE)</f>
        <v>0</v>
      </c>
      <c r="L289" s="93" t="str">
        <f t="shared" si="8"/>
        <v>PIL40W1非常灯　電源別置　φ100</v>
      </c>
      <c r="M289" s="93">
        <f>VLOOKUP(L289,照明器具種一覧!$B$4:$F$130,5,FALSE)</f>
        <v>40</v>
      </c>
      <c r="N289" s="106">
        <v>1</v>
      </c>
      <c r="O289" s="147">
        <f t="shared" si="9"/>
        <v>0</v>
      </c>
    </row>
    <row r="290" spans="1:15">
      <c r="A290" s="90" t="s">
        <v>823</v>
      </c>
      <c r="B290" s="110" t="s">
        <v>531</v>
      </c>
      <c r="C290" s="113" t="s">
        <v>72</v>
      </c>
      <c r="D290" s="90" t="s">
        <v>19</v>
      </c>
      <c r="E290" s="90" t="s">
        <v>516</v>
      </c>
      <c r="F290" s="114" t="s">
        <v>226</v>
      </c>
      <c r="G290" s="94" t="s">
        <v>67</v>
      </c>
      <c r="H290" s="95">
        <v>1</v>
      </c>
      <c r="I290" s="92" t="s">
        <v>161</v>
      </c>
      <c r="J290" s="112">
        <v>1</v>
      </c>
      <c r="K290" s="93">
        <f>VLOOKUP(E290,照明設備稼働時間!$A$4:$F$23,5,FALSE)</f>
        <v>0</v>
      </c>
      <c r="L290" s="93" t="str">
        <f t="shared" si="8"/>
        <v>PIL40W1非常灯　電源別置　φ100</v>
      </c>
      <c r="M290" s="93">
        <f>VLOOKUP(L290,照明器具種一覧!$B$4:$F$130,5,FALSE)</f>
        <v>40</v>
      </c>
      <c r="N290" s="106">
        <v>1</v>
      </c>
      <c r="O290" s="147">
        <f t="shared" si="9"/>
        <v>0</v>
      </c>
    </row>
    <row r="291" spans="1:15">
      <c r="A291" s="90" t="s">
        <v>824</v>
      </c>
      <c r="B291" s="110" t="s">
        <v>531</v>
      </c>
      <c r="C291" s="113" t="s">
        <v>72</v>
      </c>
      <c r="D291" s="90" t="s">
        <v>19</v>
      </c>
      <c r="E291" s="90" t="s">
        <v>516</v>
      </c>
      <c r="F291" s="114" t="s">
        <v>229</v>
      </c>
      <c r="G291" s="94" t="s">
        <v>67</v>
      </c>
      <c r="H291" s="95">
        <v>1</v>
      </c>
      <c r="I291" s="92" t="s">
        <v>161</v>
      </c>
      <c r="J291" s="112">
        <v>2</v>
      </c>
      <c r="K291" s="93">
        <f>VLOOKUP(E291,照明設備稼働時間!$A$4:$F$23,5,FALSE)</f>
        <v>0</v>
      </c>
      <c r="L291" s="93" t="str">
        <f t="shared" si="8"/>
        <v>PIL40W1非常灯　電源別置　φ100</v>
      </c>
      <c r="M291" s="93">
        <f>VLOOKUP(L291,照明器具種一覧!$B$4:$F$130,5,FALSE)</f>
        <v>40</v>
      </c>
      <c r="N291" s="106">
        <v>1</v>
      </c>
      <c r="O291" s="147">
        <f t="shared" si="9"/>
        <v>0</v>
      </c>
    </row>
    <row r="292" spans="1:15">
      <c r="A292" s="90" t="s">
        <v>825</v>
      </c>
      <c r="B292" s="110" t="s">
        <v>531</v>
      </c>
      <c r="C292" s="113"/>
      <c r="D292" s="90" t="s">
        <v>19</v>
      </c>
      <c r="E292" s="90" t="s">
        <v>516</v>
      </c>
      <c r="F292" s="114" t="s">
        <v>227</v>
      </c>
      <c r="G292" s="94" t="s">
        <v>274</v>
      </c>
      <c r="H292" s="95">
        <v>1</v>
      </c>
      <c r="I292" s="92" t="s">
        <v>260</v>
      </c>
      <c r="J292" s="112">
        <v>1</v>
      </c>
      <c r="K292" s="93">
        <f>VLOOKUP(E292,照明設備稼働時間!$A$4:$F$23,5,FALSE)</f>
        <v>0</v>
      </c>
      <c r="L292" s="93" t="str">
        <f t="shared" si="8"/>
        <v>JB13W1非常灯　φ150</v>
      </c>
      <c r="M292" s="93">
        <f>VLOOKUP(L292,照明器具種一覧!$B$4:$F$130,5,FALSE)</f>
        <v>13</v>
      </c>
      <c r="N292" s="106">
        <v>1</v>
      </c>
      <c r="O292" s="147">
        <f t="shared" si="9"/>
        <v>0</v>
      </c>
    </row>
    <row r="293" spans="1:15">
      <c r="A293" s="90" t="s">
        <v>826</v>
      </c>
      <c r="B293" s="110" t="s">
        <v>531</v>
      </c>
      <c r="C293" s="113"/>
      <c r="D293" s="90" t="s">
        <v>19</v>
      </c>
      <c r="E293" s="90" t="s">
        <v>516</v>
      </c>
      <c r="F293" s="114" t="s">
        <v>229</v>
      </c>
      <c r="G293" s="94" t="s">
        <v>274</v>
      </c>
      <c r="H293" s="95">
        <v>1</v>
      </c>
      <c r="I293" s="92" t="s">
        <v>260</v>
      </c>
      <c r="J293" s="112">
        <v>2</v>
      </c>
      <c r="K293" s="93">
        <f>VLOOKUP(E293,照明設備稼働時間!$A$4:$F$23,5,FALSE)</f>
        <v>0</v>
      </c>
      <c r="L293" s="93" t="str">
        <f t="shared" si="8"/>
        <v>JB13W1非常灯　φ150</v>
      </c>
      <c r="M293" s="93">
        <f>VLOOKUP(L293,照明器具種一覧!$B$4:$F$130,5,FALSE)</f>
        <v>13</v>
      </c>
      <c r="N293" s="106">
        <v>1</v>
      </c>
      <c r="O293" s="147">
        <f t="shared" si="9"/>
        <v>0</v>
      </c>
    </row>
    <row r="294" spans="1:15">
      <c r="A294" s="90" t="s">
        <v>827</v>
      </c>
      <c r="B294" s="110" t="s">
        <v>531</v>
      </c>
      <c r="C294" s="113" t="s">
        <v>72</v>
      </c>
      <c r="D294" s="90" t="s">
        <v>19</v>
      </c>
      <c r="E294" s="90" t="s">
        <v>516</v>
      </c>
      <c r="F294" s="114" t="s">
        <v>134</v>
      </c>
      <c r="G294" s="94" t="s">
        <v>67</v>
      </c>
      <c r="H294" s="95">
        <v>1</v>
      </c>
      <c r="I294" s="92" t="s">
        <v>161</v>
      </c>
      <c r="J294" s="112">
        <v>1</v>
      </c>
      <c r="K294" s="93">
        <f>VLOOKUP(E294,照明設備稼働時間!$A$4:$F$23,5,FALSE)</f>
        <v>0</v>
      </c>
      <c r="L294" s="93" t="str">
        <f t="shared" si="8"/>
        <v>PIL40W1非常灯　電源別置　φ100</v>
      </c>
      <c r="M294" s="93">
        <f>VLOOKUP(L294,照明器具種一覧!$B$4:$F$130,5,FALSE)</f>
        <v>40</v>
      </c>
      <c r="N294" s="106">
        <v>1</v>
      </c>
      <c r="O294" s="147">
        <f t="shared" si="9"/>
        <v>0</v>
      </c>
    </row>
    <row r="295" spans="1:15">
      <c r="A295" s="90" t="s">
        <v>828</v>
      </c>
      <c r="B295" s="110" t="s">
        <v>531</v>
      </c>
      <c r="C295" s="113" t="s">
        <v>72</v>
      </c>
      <c r="D295" s="90" t="s">
        <v>19</v>
      </c>
      <c r="E295" s="90" t="s">
        <v>516</v>
      </c>
      <c r="F295" s="114" t="s">
        <v>107</v>
      </c>
      <c r="G295" s="94" t="s">
        <v>67</v>
      </c>
      <c r="H295" s="95">
        <v>1</v>
      </c>
      <c r="I295" s="92" t="s">
        <v>161</v>
      </c>
      <c r="J295" s="112">
        <v>1</v>
      </c>
      <c r="K295" s="93">
        <f>VLOOKUP(E295,照明設備稼働時間!$A$4:$F$23,5,FALSE)</f>
        <v>0</v>
      </c>
      <c r="L295" s="93" t="str">
        <f t="shared" si="8"/>
        <v>PIL40W1非常灯　電源別置　φ100</v>
      </c>
      <c r="M295" s="93">
        <f>VLOOKUP(L295,照明器具種一覧!$B$4:$F$130,5,FALSE)</f>
        <v>40</v>
      </c>
      <c r="N295" s="106">
        <v>1</v>
      </c>
      <c r="O295" s="147">
        <f t="shared" si="9"/>
        <v>0</v>
      </c>
    </row>
    <row r="296" spans="1:15">
      <c r="A296" s="90" t="s">
        <v>829</v>
      </c>
      <c r="B296" s="110" t="s">
        <v>531</v>
      </c>
      <c r="C296" s="113" t="s">
        <v>72</v>
      </c>
      <c r="D296" s="90" t="s">
        <v>19</v>
      </c>
      <c r="E296" s="90" t="s">
        <v>516</v>
      </c>
      <c r="F296" s="114" t="s">
        <v>133</v>
      </c>
      <c r="G296" s="94" t="s">
        <v>67</v>
      </c>
      <c r="H296" s="95">
        <v>1</v>
      </c>
      <c r="I296" s="92" t="s">
        <v>161</v>
      </c>
      <c r="J296" s="112">
        <v>1</v>
      </c>
      <c r="K296" s="93">
        <f>VLOOKUP(E296,照明設備稼働時間!$A$4:$F$23,5,FALSE)</f>
        <v>0</v>
      </c>
      <c r="L296" s="93" t="str">
        <f t="shared" si="8"/>
        <v>PIL40W1非常灯　電源別置　φ100</v>
      </c>
      <c r="M296" s="93">
        <f>VLOOKUP(L296,照明器具種一覧!$B$4:$F$130,5,FALSE)</f>
        <v>40</v>
      </c>
      <c r="N296" s="106">
        <v>1</v>
      </c>
      <c r="O296" s="147">
        <f t="shared" si="9"/>
        <v>0</v>
      </c>
    </row>
    <row r="297" spans="1:15">
      <c r="A297" s="90" t="s">
        <v>830</v>
      </c>
      <c r="B297" s="110" t="s">
        <v>531</v>
      </c>
      <c r="C297" s="113" t="s">
        <v>72</v>
      </c>
      <c r="D297" s="90" t="s">
        <v>19</v>
      </c>
      <c r="E297" s="90" t="s">
        <v>516</v>
      </c>
      <c r="F297" s="114" t="s">
        <v>231</v>
      </c>
      <c r="G297" s="94" t="s">
        <v>67</v>
      </c>
      <c r="H297" s="95">
        <v>1</v>
      </c>
      <c r="I297" s="92" t="s">
        <v>161</v>
      </c>
      <c r="J297" s="112">
        <v>1</v>
      </c>
      <c r="K297" s="93">
        <f>VLOOKUP(E297,照明設備稼働時間!$A$4:$F$23,5,FALSE)</f>
        <v>0</v>
      </c>
      <c r="L297" s="93" t="str">
        <f t="shared" si="8"/>
        <v>PIL40W1非常灯　電源別置　φ100</v>
      </c>
      <c r="M297" s="93">
        <f>VLOOKUP(L297,照明器具種一覧!$B$4:$F$130,5,FALSE)</f>
        <v>40</v>
      </c>
      <c r="N297" s="106">
        <v>1</v>
      </c>
      <c r="O297" s="147">
        <f t="shared" si="9"/>
        <v>0</v>
      </c>
    </row>
    <row r="298" spans="1:15">
      <c r="A298" s="90" t="s">
        <v>831</v>
      </c>
      <c r="B298" s="110" t="s">
        <v>531</v>
      </c>
      <c r="C298" s="113" t="s">
        <v>72</v>
      </c>
      <c r="D298" s="90" t="s">
        <v>19</v>
      </c>
      <c r="E298" s="90" t="s">
        <v>516</v>
      </c>
      <c r="F298" s="114" t="s">
        <v>157</v>
      </c>
      <c r="G298" s="94" t="s">
        <v>67</v>
      </c>
      <c r="H298" s="95">
        <v>1</v>
      </c>
      <c r="I298" s="92" t="s">
        <v>161</v>
      </c>
      <c r="J298" s="112">
        <v>3</v>
      </c>
      <c r="K298" s="93">
        <f>VLOOKUP(E298,照明設備稼働時間!$A$4:$F$23,5,FALSE)</f>
        <v>0</v>
      </c>
      <c r="L298" s="93" t="str">
        <f t="shared" si="8"/>
        <v>PIL40W1非常灯　電源別置　φ100</v>
      </c>
      <c r="M298" s="93">
        <f>VLOOKUP(L298,照明器具種一覧!$B$4:$F$130,5,FALSE)</f>
        <v>40</v>
      </c>
      <c r="N298" s="106">
        <v>1</v>
      </c>
      <c r="O298" s="147">
        <f t="shared" si="9"/>
        <v>0</v>
      </c>
    </row>
    <row r="299" spans="1:15">
      <c r="A299" s="90" t="s">
        <v>832</v>
      </c>
      <c r="B299" s="110" t="s">
        <v>531</v>
      </c>
      <c r="C299" s="113" t="s">
        <v>207</v>
      </c>
      <c r="D299" s="90" t="s">
        <v>19</v>
      </c>
      <c r="E299" s="90" t="s">
        <v>516</v>
      </c>
      <c r="F299" s="114" t="s">
        <v>233</v>
      </c>
      <c r="G299" s="94" t="s">
        <v>67</v>
      </c>
      <c r="H299" s="95">
        <v>1</v>
      </c>
      <c r="I299" s="92" t="s">
        <v>161</v>
      </c>
      <c r="J299" s="112">
        <v>4</v>
      </c>
      <c r="K299" s="93">
        <f>VLOOKUP(E299,照明設備稼働時間!$A$4:$F$23,5,FALSE)</f>
        <v>0</v>
      </c>
      <c r="L299" s="93" t="str">
        <f t="shared" si="8"/>
        <v>PIL40W1非常灯　電源別置　φ100</v>
      </c>
      <c r="M299" s="93">
        <f>VLOOKUP(L299,照明器具種一覧!$B$4:$F$130,5,FALSE)</f>
        <v>40</v>
      </c>
      <c r="N299" s="106">
        <v>1</v>
      </c>
      <c r="O299" s="147">
        <f t="shared" si="9"/>
        <v>0</v>
      </c>
    </row>
    <row r="300" spans="1:15">
      <c r="A300" s="90" t="s">
        <v>833</v>
      </c>
      <c r="B300" s="110" t="s">
        <v>531</v>
      </c>
      <c r="C300" s="113" t="s">
        <v>72</v>
      </c>
      <c r="D300" s="90" t="s">
        <v>19</v>
      </c>
      <c r="E300" s="90" t="s">
        <v>516</v>
      </c>
      <c r="F300" s="114" t="s">
        <v>234</v>
      </c>
      <c r="G300" s="94" t="s">
        <v>67</v>
      </c>
      <c r="H300" s="95">
        <v>1</v>
      </c>
      <c r="I300" s="92" t="s">
        <v>161</v>
      </c>
      <c r="J300" s="112">
        <v>2</v>
      </c>
      <c r="K300" s="93">
        <f>VLOOKUP(E300,照明設備稼働時間!$A$4:$F$23,5,FALSE)</f>
        <v>0</v>
      </c>
      <c r="L300" s="93" t="str">
        <f t="shared" si="8"/>
        <v>PIL40W1非常灯　電源別置　φ100</v>
      </c>
      <c r="M300" s="93">
        <f>VLOOKUP(L300,照明器具種一覧!$B$4:$F$130,5,FALSE)</f>
        <v>40</v>
      </c>
      <c r="N300" s="106">
        <v>1</v>
      </c>
      <c r="O300" s="147">
        <f t="shared" si="9"/>
        <v>0</v>
      </c>
    </row>
    <row r="301" spans="1:15">
      <c r="A301" s="90" t="s">
        <v>834</v>
      </c>
      <c r="B301" s="110" t="s">
        <v>531</v>
      </c>
      <c r="C301" s="113" t="s">
        <v>72</v>
      </c>
      <c r="D301" s="90" t="s">
        <v>19</v>
      </c>
      <c r="E301" s="90" t="s">
        <v>516</v>
      </c>
      <c r="F301" s="114" t="s">
        <v>235</v>
      </c>
      <c r="G301" s="94" t="s">
        <v>67</v>
      </c>
      <c r="H301" s="95">
        <v>1</v>
      </c>
      <c r="I301" s="92" t="s">
        <v>161</v>
      </c>
      <c r="J301" s="112">
        <v>7</v>
      </c>
      <c r="K301" s="93">
        <f>VLOOKUP(E301,照明設備稼働時間!$A$4:$F$23,5,FALSE)</f>
        <v>0</v>
      </c>
      <c r="L301" s="93" t="str">
        <f t="shared" si="8"/>
        <v>PIL40W1非常灯　電源別置　φ100</v>
      </c>
      <c r="M301" s="93">
        <f>VLOOKUP(L301,照明器具種一覧!$B$4:$F$130,5,FALSE)</f>
        <v>40</v>
      </c>
      <c r="N301" s="106">
        <v>1</v>
      </c>
      <c r="O301" s="147">
        <f t="shared" si="9"/>
        <v>0</v>
      </c>
    </row>
    <row r="302" spans="1:15">
      <c r="A302" s="90" t="s">
        <v>835</v>
      </c>
      <c r="B302" s="110" t="s">
        <v>531</v>
      </c>
      <c r="C302" s="113" t="s">
        <v>72</v>
      </c>
      <c r="D302" s="90" t="s">
        <v>19</v>
      </c>
      <c r="E302" s="90" t="s">
        <v>516</v>
      </c>
      <c r="F302" s="114" t="s">
        <v>375</v>
      </c>
      <c r="G302" s="94" t="s">
        <v>67</v>
      </c>
      <c r="H302" s="95">
        <v>1</v>
      </c>
      <c r="I302" s="92" t="s">
        <v>161</v>
      </c>
      <c r="J302" s="112">
        <v>2</v>
      </c>
      <c r="K302" s="93">
        <f>VLOOKUP(E302,照明設備稼働時間!$A$4:$F$23,5,FALSE)</f>
        <v>0</v>
      </c>
      <c r="L302" s="93" t="str">
        <f t="shared" si="8"/>
        <v>PIL40W1非常灯　電源別置　φ100</v>
      </c>
      <c r="M302" s="93">
        <f>VLOOKUP(L302,照明器具種一覧!$B$4:$F$130,5,FALSE)</f>
        <v>40</v>
      </c>
      <c r="N302" s="106">
        <v>1</v>
      </c>
      <c r="O302" s="147">
        <f t="shared" si="9"/>
        <v>0</v>
      </c>
    </row>
    <row r="303" spans="1:15">
      <c r="A303" s="90" t="s">
        <v>836</v>
      </c>
      <c r="B303" s="110" t="s">
        <v>531</v>
      </c>
      <c r="C303" s="113" t="s">
        <v>72</v>
      </c>
      <c r="D303" s="90" t="s">
        <v>19</v>
      </c>
      <c r="E303" s="90" t="s">
        <v>516</v>
      </c>
      <c r="F303" s="114" t="s">
        <v>238</v>
      </c>
      <c r="G303" s="94" t="s">
        <v>67</v>
      </c>
      <c r="H303" s="95">
        <v>1</v>
      </c>
      <c r="I303" s="92" t="s">
        <v>161</v>
      </c>
      <c r="J303" s="112">
        <v>1</v>
      </c>
      <c r="K303" s="93">
        <f>VLOOKUP(E303,照明設備稼働時間!$A$4:$F$23,5,FALSE)</f>
        <v>0</v>
      </c>
      <c r="L303" s="93" t="str">
        <f t="shared" si="8"/>
        <v>PIL40W1非常灯　電源別置　φ100</v>
      </c>
      <c r="M303" s="93">
        <f>VLOOKUP(L303,照明器具種一覧!$B$4:$F$130,5,FALSE)</f>
        <v>40</v>
      </c>
      <c r="N303" s="106">
        <v>1</v>
      </c>
      <c r="O303" s="147">
        <f t="shared" si="9"/>
        <v>0</v>
      </c>
    </row>
    <row r="304" spans="1:15">
      <c r="A304" s="90" t="s">
        <v>837</v>
      </c>
      <c r="B304" s="110" t="s">
        <v>531</v>
      </c>
      <c r="C304" s="113" t="s">
        <v>72</v>
      </c>
      <c r="D304" s="90" t="s">
        <v>19</v>
      </c>
      <c r="E304" s="90" t="s">
        <v>516</v>
      </c>
      <c r="F304" s="114" t="s">
        <v>239</v>
      </c>
      <c r="G304" s="94" t="s">
        <v>67</v>
      </c>
      <c r="H304" s="95">
        <v>1</v>
      </c>
      <c r="I304" s="92" t="s">
        <v>161</v>
      </c>
      <c r="J304" s="112">
        <v>7</v>
      </c>
      <c r="K304" s="93">
        <f>VLOOKUP(E304,照明設備稼働時間!$A$4:$F$23,5,FALSE)</f>
        <v>0</v>
      </c>
      <c r="L304" s="93" t="str">
        <f t="shared" si="8"/>
        <v>PIL40W1非常灯　電源別置　φ100</v>
      </c>
      <c r="M304" s="93">
        <f>VLOOKUP(L304,照明器具種一覧!$B$4:$F$130,5,FALSE)</f>
        <v>40</v>
      </c>
      <c r="N304" s="106">
        <v>1</v>
      </c>
      <c r="O304" s="147">
        <f t="shared" si="9"/>
        <v>0</v>
      </c>
    </row>
    <row r="305" spans="1:15">
      <c r="A305" s="90" t="s">
        <v>838</v>
      </c>
      <c r="B305" s="110" t="s">
        <v>531</v>
      </c>
      <c r="C305" s="113" t="s">
        <v>72</v>
      </c>
      <c r="D305" s="90" t="s">
        <v>19</v>
      </c>
      <c r="E305" s="90" t="s">
        <v>516</v>
      </c>
      <c r="F305" s="114" t="s">
        <v>240</v>
      </c>
      <c r="G305" s="94" t="s">
        <v>67</v>
      </c>
      <c r="H305" s="95">
        <v>1</v>
      </c>
      <c r="I305" s="92" t="s">
        <v>161</v>
      </c>
      <c r="J305" s="112">
        <v>3</v>
      </c>
      <c r="K305" s="93">
        <f>VLOOKUP(E305,照明設備稼働時間!$A$4:$F$23,5,FALSE)</f>
        <v>0</v>
      </c>
      <c r="L305" s="93" t="str">
        <f t="shared" si="8"/>
        <v>PIL40W1非常灯　電源別置　φ100</v>
      </c>
      <c r="M305" s="93">
        <f>VLOOKUP(L305,照明器具種一覧!$B$4:$F$130,5,FALSE)</f>
        <v>40</v>
      </c>
      <c r="N305" s="106">
        <v>1</v>
      </c>
      <c r="O305" s="147">
        <f t="shared" si="9"/>
        <v>0</v>
      </c>
    </row>
    <row r="306" spans="1:15">
      <c r="A306" s="90" t="s">
        <v>839</v>
      </c>
      <c r="B306" s="110" t="s">
        <v>531</v>
      </c>
      <c r="C306" s="113" t="s">
        <v>72</v>
      </c>
      <c r="D306" s="90" t="s">
        <v>19</v>
      </c>
      <c r="E306" s="90" t="s">
        <v>516</v>
      </c>
      <c r="F306" s="114" t="s">
        <v>241</v>
      </c>
      <c r="G306" s="94" t="s">
        <v>67</v>
      </c>
      <c r="H306" s="95">
        <v>1</v>
      </c>
      <c r="I306" s="92" t="s">
        <v>161</v>
      </c>
      <c r="J306" s="112">
        <v>2</v>
      </c>
      <c r="K306" s="93">
        <f>VLOOKUP(E306,照明設備稼働時間!$A$4:$F$23,5,FALSE)</f>
        <v>0</v>
      </c>
      <c r="L306" s="93" t="str">
        <f t="shared" si="8"/>
        <v>PIL40W1非常灯　電源別置　φ100</v>
      </c>
      <c r="M306" s="93">
        <f>VLOOKUP(L306,照明器具種一覧!$B$4:$F$130,5,FALSE)</f>
        <v>40</v>
      </c>
      <c r="N306" s="106">
        <v>1</v>
      </c>
      <c r="O306" s="147">
        <f t="shared" si="9"/>
        <v>0</v>
      </c>
    </row>
    <row r="307" spans="1:15">
      <c r="A307" s="90" t="s">
        <v>840</v>
      </c>
      <c r="B307" s="110" t="s">
        <v>531</v>
      </c>
      <c r="C307" s="113" t="s">
        <v>72</v>
      </c>
      <c r="D307" s="90" t="s">
        <v>19</v>
      </c>
      <c r="E307" s="90" t="s">
        <v>516</v>
      </c>
      <c r="F307" s="114" t="s">
        <v>242</v>
      </c>
      <c r="G307" s="94" t="s">
        <v>67</v>
      </c>
      <c r="H307" s="95">
        <v>1</v>
      </c>
      <c r="I307" s="92" t="s">
        <v>161</v>
      </c>
      <c r="J307" s="112">
        <v>1</v>
      </c>
      <c r="K307" s="93">
        <f>VLOOKUP(E307,照明設備稼働時間!$A$4:$F$23,5,FALSE)</f>
        <v>0</v>
      </c>
      <c r="L307" s="93" t="str">
        <f t="shared" si="8"/>
        <v>PIL40W1非常灯　電源別置　φ100</v>
      </c>
      <c r="M307" s="93">
        <f>VLOOKUP(L307,照明器具種一覧!$B$4:$F$130,5,FALSE)</f>
        <v>40</v>
      </c>
      <c r="N307" s="106">
        <v>1</v>
      </c>
      <c r="O307" s="147">
        <f t="shared" si="9"/>
        <v>0</v>
      </c>
    </row>
    <row r="308" spans="1:15">
      <c r="A308" s="90" t="s">
        <v>841</v>
      </c>
      <c r="B308" s="110" t="s">
        <v>531</v>
      </c>
      <c r="C308" s="113" t="s">
        <v>72</v>
      </c>
      <c r="D308" s="90" t="s">
        <v>19</v>
      </c>
      <c r="E308" s="90" t="s">
        <v>516</v>
      </c>
      <c r="F308" s="114" t="s">
        <v>243</v>
      </c>
      <c r="G308" s="94" t="s">
        <v>67</v>
      </c>
      <c r="H308" s="95">
        <v>1</v>
      </c>
      <c r="I308" s="92" t="s">
        <v>161</v>
      </c>
      <c r="J308" s="112">
        <v>2</v>
      </c>
      <c r="K308" s="93">
        <f>VLOOKUP(E308,照明設備稼働時間!$A$4:$F$23,5,FALSE)</f>
        <v>0</v>
      </c>
      <c r="L308" s="93" t="str">
        <f t="shared" si="8"/>
        <v>PIL40W1非常灯　電源別置　φ100</v>
      </c>
      <c r="M308" s="93">
        <f>VLOOKUP(L308,照明器具種一覧!$B$4:$F$130,5,FALSE)</f>
        <v>40</v>
      </c>
      <c r="N308" s="106">
        <v>1</v>
      </c>
      <c r="O308" s="147">
        <f t="shared" si="9"/>
        <v>0</v>
      </c>
    </row>
    <row r="309" spans="1:15">
      <c r="A309" s="90" t="s">
        <v>842</v>
      </c>
      <c r="B309" s="110" t="s">
        <v>531</v>
      </c>
      <c r="C309" s="113" t="s">
        <v>72</v>
      </c>
      <c r="D309" s="90" t="s">
        <v>19</v>
      </c>
      <c r="E309" s="90" t="s">
        <v>516</v>
      </c>
      <c r="F309" s="114" t="s">
        <v>244</v>
      </c>
      <c r="G309" s="94" t="s">
        <v>67</v>
      </c>
      <c r="H309" s="95">
        <v>1</v>
      </c>
      <c r="I309" s="92" t="s">
        <v>161</v>
      </c>
      <c r="J309" s="112">
        <v>1</v>
      </c>
      <c r="K309" s="93">
        <f>VLOOKUP(E309,照明設備稼働時間!$A$4:$F$23,5,FALSE)</f>
        <v>0</v>
      </c>
      <c r="L309" s="93" t="str">
        <f t="shared" si="8"/>
        <v>PIL40W1非常灯　電源別置　φ100</v>
      </c>
      <c r="M309" s="93">
        <f>VLOOKUP(L309,照明器具種一覧!$B$4:$F$130,5,FALSE)</f>
        <v>40</v>
      </c>
      <c r="N309" s="106">
        <v>1</v>
      </c>
      <c r="O309" s="147">
        <f t="shared" si="9"/>
        <v>0</v>
      </c>
    </row>
    <row r="310" spans="1:15">
      <c r="A310" s="90" t="s">
        <v>843</v>
      </c>
      <c r="B310" s="110" t="s">
        <v>531</v>
      </c>
      <c r="C310" s="113" t="s">
        <v>72</v>
      </c>
      <c r="D310" s="90" t="s">
        <v>19</v>
      </c>
      <c r="E310" s="90" t="s">
        <v>516</v>
      </c>
      <c r="F310" s="114" t="s">
        <v>245</v>
      </c>
      <c r="G310" s="94" t="s">
        <v>67</v>
      </c>
      <c r="H310" s="95">
        <v>1</v>
      </c>
      <c r="I310" s="92" t="s">
        <v>161</v>
      </c>
      <c r="J310" s="112">
        <v>1</v>
      </c>
      <c r="K310" s="93">
        <f>VLOOKUP(E310,照明設備稼働時間!$A$4:$F$23,5,FALSE)</f>
        <v>0</v>
      </c>
      <c r="L310" s="93" t="str">
        <f t="shared" si="8"/>
        <v>PIL40W1非常灯　電源別置　φ100</v>
      </c>
      <c r="M310" s="93">
        <f>VLOOKUP(L310,照明器具種一覧!$B$4:$F$130,5,FALSE)</f>
        <v>40</v>
      </c>
      <c r="N310" s="106">
        <v>1</v>
      </c>
      <c r="O310" s="147">
        <f t="shared" si="9"/>
        <v>0</v>
      </c>
    </row>
    <row r="311" spans="1:15">
      <c r="A311" s="90" t="s">
        <v>844</v>
      </c>
      <c r="B311" s="110" t="s">
        <v>531</v>
      </c>
      <c r="C311" s="113" t="s">
        <v>72</v>
      </c>
      <c r="D311" s="90" t="s">
        <v>19</v>
      </c>
      <c r="E311" s="90" t="s">
        <v>516</v>
      </c>
      <c r="F311" s="114" t="s">
        <v>246</v>
      </c>
      <c r="G311" s="94" t="s">
        <v>67</v>
      </c>
      <c r="H311" s="95">
        <v>1</v>
      </c>
      <c r="I311" s="92" t="s">
        <v>161</v>
      </c>
      <c r="J311" s="112">
        <v>3</v>
      </c>
      <c r="K311" s="93">
        <f>VLOOKUP(E311,照明設備稼働時間!$A$4:$F$23,5,FALSE)</f>
        <v>0</v>
      </c>
      <c r="L311" s="93" t="str">
        <f t="shared" si="8"/>
        <v>PIL40W1非常灯　電源別置　φ100</v>
      </c>
      <c r="M311" s="93">
        <f>VLOOKUP(L311,照明器具種一覧!$B$4:$F$130,5,FALSE)</f>
        <v>40</v>
      </c>
      <c r="N311" s="106">
        <v>1</v>
      </c>
      <c r="O311" s="147">
        <f t="shared" si="9"/>
        <v>0</v>
      </c>
    </row>
    <row r="312" spans="1:15">
      <c r="A312" s="90" t="s">
        <v>845</v>
      </c>
      <c r="B312" s="110" t="s">
        <v>531</v>
      </c>
      <c r="C312" s="113" t="s">
        <v>72</v>
      </c>
      <c r="D312" s="90" t="s">
        <v>19</v>
      </c>
      <c r="E312" s="90" t="s">
        <v>516</v>
      </c>
      <c r="F312" s="114" t="s">
        <v>247</v>
      </c>
      <c r="G312" s="94" t="s">
        <v>67</v>
      </c>
      <c r="H312" s="95">
        <v>1</v>
      </c>
      <c r="I312" s="92" t="s">
        <v>161</v>
      </c>
      <c r="J312" s="112">
        <v>4</v>
      </c>
      <c r="K312" s="93">
        <f>VLOOKUP(E312,照明設備稼働時間!$A$4:$F$23,5,FALSE)</f>
        <v>0</v>
      </c>
      <c r="L312" s="93" t="str">
        <f t="shared" si="8"/>
        <v>PIL40W1非常灯　電源別置　φ100</v>
      </c>
      <c r="M312" s="93">
        <f>VLOOKUP(L312,照明器具種一覧!$B$4:$F$130,5,FALSE)</f>
        <v>40</v>
      </c>
      <c r="N312" s="106">
        <v>1</v>
      </c>
      <c r="O312" s="147">
        <f t="shared" si="9"/>
        <v>0</v>
      </c>
    </row>
    <row r="313" spans="1:15">
      <c r="A313" s="90" t="s">
        <v>846</v>
      </c>
      <c r="B313" s="110" t="s">
        <v>531</v>
      </c>
      <c r="C313" s="113" t="s">
        <v>72</v>
      </c>
      <c r="D313" s="90" t="s">
        <v>19</v>
      </c>
      <c r="E313" s="90" t="s">
        <v>516</v>
      </c>
      <c r="F313" s="114" t="s">
        <v>248</v>
      </c>
      <c r="G313" s="94" t="s">
        <v>67</v>
      </c>
      <c r="H313" s="95">
        <v>1</v>
      </c>
      <c r="I313" s="92" t="s">
        <v>161</v>
      </c>
      <c r="J313" s="112">
        <v>1</v>
      </c>
      <c r="K313" s="93">
        <f>VLOOKUP(E313,照明設備稼働時間!$A$4:$F$23,5,FALSE)</f>
        <v>0</v>
      </c>
      <c r="L313" s="93" t="str">
        <f t="shared" si="8"/>
        <v>PIL40W1非常灯　電源別置　φ100</v>
      </c>
      <c r="M313" s="93">
        <f>VLOOKUP(L313,照明器具種一覧!$B$4:$F$130,5,FALSE)</f>
        <v>40</v>
      </c>
      <c r="N313" s="106">
        <v>1</v>
      </c>
      <c r="O313" s="147">
        <f t="shared" si="9"/>
        <v>0</v>
      </c>
    </row>
    <row r="314" spans="1:15">
      <c r="A314" s="90" t="s">
        <v>847</v>
      </c>
      <c r="B314" s="110" t="s">
        <v>531</v>
      </c>
      <c r="C314" s="113" t="s">
        <v>72</v>
      </c>
      <c r="D314" s="90" t="s">
        <v>19</v>
      </c>
      <c r="E314" s="90" t="s">
        <v>516</v>
      </c>
      <c r="F314" s="114" t="s">
        <v>386</v>
      </c>
      <c r="G314" s="94" t="s">
        <v>67</v>
      </c>
      <c r="H314" s="95">
        <v>1</v>
      </c>
      <c r="I314" s="92" t="s">
        <v>161</v>
      </c>
      <c r="J314" s="112">
        <v>3</v>
      </c>
      <c r="K314" s="93">
        <f>VLOOKUP(E314,照明設備稼働時間!$A$4:$F$23,5,FALSE)</f>
        <v>0</v>
      </c>
      <c r="L314" s="93" t="str">
        <f t="shared" si="8"/>
        <v>PIL40W1非常灯　電源別置　φ100</v>
      </c>
      <c r="M314" s="93">
        <f>VLOOKUP(L314,照明器具種一覧!$B$4:$F$130,5,FALSE)</f>
        <v>40</v>
      </c>
      <c r="N314" s="106">
        <v>1</v>
      </c>
      <c r="O314" s="147">
        <f t="shared" si="9"/>
        <v>0</v>
      </c>
    </row>
    <row r="315" spans="1:15">
      <c r="A315" s="90" t="s">
        <v>848</v>
      </c>
      <c r="B315" s="110" t="s">
        <v>531</v>
      </c>
      <c r="C315" s="113" t="s">
        <v>72</v>
      </c>
      <c r="D315" s="90" t="s">
        <v>19</v>
      </c>
      <c r="E315" s="90" t="s">
        <v>516</v>
      </c>
      <c r="F315" s="114" t="s">
        <v>250</v>
      </c>
      <c r="G315" s="94" t="s">
        <v>67</v>
      </c>
      <c r="H315" s="95">
        <v>1</v>
      </c>
      <c r="I315" s="92" t="s">
        <v>161</v>
      </c>
      <c r="J315" s="112">
        <v>1</v>
      </c>
      <c r="K315" s="93">
        <f>VLOOKUP(E315,照明設備稼働時間!$A$4:$F$23,5,FALSE)</f>
        <v>0</v>
      </c>
      <c r="L315" s="93" t="str">
        <f t="shared" si="8"/>
        <v>PIL40W1非常灯　電源別置　φ100</v>
      </c>
      <c r="M315" s="93">
        <f>VLOOKUP(L315,照明器具種一覧!$B$4:$F$130,5,FALSE)</f>
        <v>40</v>
      </c>
      <c r="N315" s="106">
        <v>1</v>
      </c>
      <c r="O315" s="147">
        <f t="shared" si="9"/>
        <v>0</v>
      </c>
    </row>
    <row r="316" spans="1:15">
      <c r="A316" s="90" t="s">
        <v>849</v>
      </c>
      <c r="B316" s="110" t="s">
        <v>531</v>
      </c>
      <c r="C316" s="113" t="s">
        <v>72</v>
      </c>
      <c r="D316" s="90" t="s">
        <v>19</v>
      </c>
      <c r="E316" s="90" t="s">
        <v>516</v>
      </c>
      <c r="F316" s="114" t="s">
        <v>251</v>
      </c>
      <c r="G316" s="94" t="s">
        <v>67</v>
      </c>
      <c r="H316" s="95">
        <v>1</v>
      </c>
      <c r="I316" s="92" t="s">
        <v>161</v>
      </c>
      <c r="J316" s="112">
        <v>1</v>
      </c>
      <c r="K316" s="93">
        <f>VLOOKUP(E316,照明設備稼働時間!$A$4:$F$23,5,FALSE)</f>
        <v>0</v>
      </c>
      <c r="L316" s="93" t="str">
        <f t="shared" si="8"/>
        <v>PIL40W1非常灯　電源別置　φ100</v>
      </c>
      <c r="M316" s="93">
        <f>VLOOKUP(L316,照明器具種一覧!$B$4:$F$130,5,FALSE)</f>
        <v>40</v>
      </c>
      <c r="N316" s="106">
        <v>1</v>
      </c>
      <c r="O316" s="147">
        <f t="shared" si="9"/>
        <v>0</v>
      </c>
    </row>
    <row r="317" spans="1:15">
      <c r="A317" s="90" t="s">
        <v>850</v>
      </c>
      <c r="B317" s="110" t="s">
        <v>531</v>
      </c>
      <c r="C317" s="113" t="s">
        <v>72</v>
      </c>
      <c r="D317" s="90" t="s">
        <v>19</v>
      </c>
      <c r="E317" s="90" t="s">
        <v>516</v>
      </c>
      <c r="F317" s="114" t="s">
        <v>385</v>
      </c>
      <c r="G317" s="94" t="s">
        <v>67</v>
      </c>
      <c r="H317" s="95">
        <v>1</v>
      </c>
      <c r="I317" s="92" t="s">
        <v>161</v>
      </c>
      <c r="J317" s="112">
        <v>2</v>
      </c>
      <c r="K317" s="93">
        <f>VLOOKUP(E317,照明設備稼働時間!$A$4:$F$23,5,FALSE)</f>
        <v>0</v>
      </c>
      <c r="L317" s="93" t="str">
        <f t="shared" si="8"/>
        <v>PIL40W1非常灯　電源別置　φ100</v>
      </c>
      <c r="M317" s="93">
        <f>VLOOKUP(L317,照明器具種一覧!$B$4:$F$130,5,FALSE)</f>
        <v>40</v>
      </c>
      <c r="N317" s="106">
        <v>1</v>
      </c>
      <c r="O317" s="147">
        <f t="shared" si="9"/>
        <v>0</v>
      </c>
    </row>
    <row r="318" spans="1:15">
      <c r="A318" s="90" t="s">
        <v>851</v>
      </c>
      <c r="B318" s="110" t="s">
        <v>531</v>
      </c>
      <c r="C318" s="113" t="s">
        <v>72</v>
      </c>
      <c r="D318" s="90" t="s">
        <v>19</v>
      </c>
      <c r="E318" s="90" t="s">
        <v>516</v>
      </c>
      <c r="F318" s="114" t="s">
        <v>252</v>
      </c>
      <c r="G318" s="94" t="s">
        <v>67</v>
      </c>
      <c r="H318" s="95">
        <v>1</v>
      </c>
      <c r="I318" s="92" t="s">
        <v>161</v>
      </c>
      <c r="J318" s="112">
        <v>4</v>
      </c>
      <c r="K318" s="93">
        <f>VLOOKUP(E318,照明設備稼働時間!$A$4:$F$23,5,FALSE)</f>
        <v>0</v>
      </c>
      <c r="L318" s="93" t="str">
        <f t="shared" si="8"/>
        <v>PIL40W1非常灯　電源別置　φ100</v>
      </c>
      <c r="M318" s="93">
        <f>VLOOKUP(L318,照明器具種一覧!$B$4:$F$130,5,FALSE)</f>
        <v>40</v>
      </c>
      <c r="N318" s="106">
        <v>1</v>
      </c>
      <c r="O318" s="147">
        <f t="shared" si="9"/>
        <v>0</v>
      </c>
    </row>
    <row r="319" spans="1:15">
      <c r="A319" s="90" t="s">
        <v>852</v>
      </c>
      <c r="B319" s="110" t="s">
        <v>531</v>
      </c>
      <c r="C319" s="113" t="s">
        <v>369</v>
      </c>
      <c r="D319" s="90" t="s">
        <v>19</v>
      </c>
      <c r="E319" s="90" t="s">
        <v>516</v>
      </c>
      <c r="F319" s="114" t="s">
        <v>141</v>
      </c>
      <c r="G319" s="94" t="s">
        <v>13</v>
      </c>
      <c r="H319" s="95">
        <v>1</v>
      </c>
      <c r="I319" s="92" t="s">
        <v>418</v>
      </c>
      <c r="J319" s="112">
        <v>2</v>
      </c>
      <c r="K319" s="93">
        <v>2299</v>
      </c>
      <c r="L319" s="93" t="str">
        <f t="shared" si="8"/>
        <v>FHF32W1階段灯　非常灯兼用　電池内蔵</v>
      </c>
      <c r="M319" s="93">
        <f>VLOOKUP(L319,照明器具種一覧!$B$4:$F$130,5,FALSE)</f>
        <v>38</v>
      </c>
      <c r="N319" s="106">
        <v>1</v>
      </c>
      <c r="O319" s="147">
        <f t="shared" si="9"/>
        <v>174.72399999999999</v>
      </c>
    </row>
    <row r="320" spans="1:15">
      <c r="A320" s="90" t="s">
        <v>853</v>
      </c>
      <c r="B320" s="110" t="s">
        <v>531</v>
      </c>
      <c r="C320" s="113" t="s">
        <v>84</v>
      </c>
      <c r="D320" s="90" t="s">
        <v>18</v>
      </c>
      <c r="E320" s="90" t="s">
        <v>505</v>
      </c>
      <c r="F320" s="114" t="s">
        <v>280</v>
      </c>
      <c r="G320" s="94" t="s">
        <v>13</v>
      </c>
      <c r="H320" s="95">
        <v>2</v>
      </c>
      <c r="I320" s="92" t="s">
        <v>160</v>
      </c>
      <c r="J320" s="112">
        <v>23</v>
      </c>
      <c r="K320" s="93">
        <f>VLOOKUP(E320,照明設備稼働時間!$A$4:$F$23,5,FALSE)</f>
        <v>2299</v>
      </c>
      <c r="L320" s="93" t="str">
        <f t="shared" si="8"/>
        <v>FHF32W2埋込　下面開放　W220</v>
      </c>
      <c r="M320" s="93">
        <f>VLOOKUP(L320,照明器具種一覧!$B$4:$F$130,5,FALSE)</f>
        <v>67</v>
      </c>
      <c r="N320" s="106">
        <v>1</v>
      </c>
      <c r="O320" s="147">
        <f t="shared" si="9"/>
        <v>3542.759</v>
      </c>
    </row>
    <row r="321" spans="1:15">
      <c r="A321" s="90" t="s">
        <v>854</v>
      </c>
      <c r="B321" s="110" t="s">
        <v>531</v>
      </c>
      <c r="C321" s="113" t="s">
        <v>73</v>
      </c>
      <c r="D321" s="90" t="s">
        <v>18</v>
      </c>
      <c r="E321" s="90" t="s">
        <v>505</v>
      </c>
      <c r="F321" s="114" t="s">
        <v>280</v>
      </c>
      <c r="G321" s="94" t="s">
        <v>187</v>
      </c>
      <c r="H321" s="95">
        <v>1</v>
      </c>
      <c r="I321" s="92" t="s">
        <v>430</v>
      </c>
      <c r="J321" s="112">
        <v>7</v>
      </c>
      <c r="K321" s="93">
        <f>VLOOKUP(E321,照明設備稼働時間!$A$4:$F$23,5,FALSE)</f>
        <v>2299</v>
      </c>
      <c r="L321" s="93" t="str">
        <f t="shared" si="8"/>
        <v>FDL27W1ダウンライト　φ150</v>
      </c>
      <c r="M321" s="93">
        <f>VLOOKUP(L321,照明器具種一覧!$B$4:$F$130,5,FALSE)</f>
        <v>32</v>
      </c>
      <c r="N321" s="106">
        <v>1</v>
      </c>
      <c r="O321" s="147">
        <f t="shared" si="9"/>
        <v>514.976</v>
      </c>
    </row>
    <row r="322" spans="1:15">
      <c r="A322" s="90" t="s">
        <v>855</v>
      </c>
      <c r="B322" s="110" t="s">
        <v>531</v>
      </c>
      <c r="C322" s="113" t="s">
        <v>84</v>
      </c>
      <c r="D322" s="90" t="s">
        <v>18</v>
      </c>
      <c r="E322" s="90" t="s">
        <v>505</v>
      </c>
      <c r="F322" s="114" t="s">
        <v>361</v>
      </c>
      <c r="G322" s="94" t="s">
        <v>13</v>
      </c>
      <c r="H322" s="95">
        <v>2</v>
      </c>
      <c r="I322" s="92" t="s">
        <v>160</v>
      </c>
      <c r="J322" s="112">
        <v>10</v>
      </c>
      <c r="K322" s="93">
        <f>VLOOKUP(E322,照明設備稼働時間!$A$4:$F$23,5,FALSE)</f>
        <v>2299</v>
      </c>
      <c r="L322" s="93" t="str">
        <f t="shared" si="8"/>
        <v>FHF32W2埋込　下面開放　W220</v>
      </c>
      <c r="M322" s="93">
        <f>VLOOKUP(L322,照明器具種一覧!$B$4:$F$130,5,FALSE)</f>
        <v>67</v>
      </c>
      <c r="N322" s="106">
        <v>1</v>
      </c>
      <c r="O322" s="147">
        <f t="shared" si="9"/>
        <v>1540.33</v>
      </c>
    </row>
    <row r="323" spans="1:15">
      <c r="A323" s="90" t="s">
        <v>856</v>
      </c>
      <c r="B323" s="110" t="s">
        <v>531</v>
      </c>
      <c r="C323" s="113" t="s">
        <v>73</v>
      </c>
      <c r="D323" s="90" t="s">
        <v>18</v>
      </c>
      <c r="E323" s="90" t="s">
        <v>505</v>
      </c>
      <c r="F323" s="114" t="s">
        <v>361</v>
      </c>
      <c r="G323" s="94" t="s">
        <v>187</v>
      </c>
      <c r="H323" s="95">
        <v>1</v>
      </c>
      <c r="I323" s="92" t="s">
        <v>430</v>
      </c>
      <c r="J323" s="112">
        <v>3</v>
      </c>
      <c r="K323" s="93">
        <f>VLOOKUP(E323,照明設備稼働時間!$A$4:$F$23,5,FALSE)</f>
        <v>2299</v>
      </c>
      <c r="L323" s="93" t="str">
        <f t="shared" si="8"/>
        <v>FDL27W1ダウンライト　φ150</v>
      </c>
      <c r="M323" s="93">
        <f>VLOOKUP(L323,照明器具種一覧!$B$4:$F$130,5,FALSE)</f>
        <v>32</v>
      </c>
      <c r="N323" s="106">
        <v>1</v>
      </c>
      <c r="O323" s="147">
        <f t="shared" si="9"/>
        <v>220.70400000000001</v>
      </c>
    </row>
    <row r="324" spans="1:15">
      <c r="A324" s="90" t="s">
        <v>857</v>
      </c>
      <c r="B324" s="110" t="s">
        <v>531</v>
      </c>
      <c r="C324" s="113" t="s">
        <v>84</v>
      </c>
      <c r="D324" s="90" t="s">
        <v>18</v>
      </c>
      <c r="E324" s="90" t="s">
        <v>505</v>
      </c>
      <c r="F324" s="114" t="s">
        <v>362</v>
      </c>
      <c r="G324" s="94" t="s">
        <v>13</v>
      </c>
      <c r="H324" s="95">
        <v>2</v>
      </c>
      <c r="I324" s="92" t="s">
        <v>160</v>
      </c>
      <c r="J324" s="112">
        <v>15</v>
      </c>
      <c r="K324" s="93">
        <f>VLOOKUP(E324,照明設備稼働時間!$A$4:$F$23,5,FALSE)</f>
        <v>2299</v>
      </c>
      <c r="L324" s="93" t="str">
        <f t="shared" si="8"/>
        <v>FHF32W2埋込　下面開放　W220</v>
      </c>
      <c r="M324" s="93">
        <f>VLOOKUP(L324,照明器具種一覧!$B$4:$F$130,5,FALSE)</f>
        <v>67</v>
      </c>
      <c r="N324" s="106">
        <v>1</v>
      </c>
      <c r="O324" s="147">
        <f t="shared" si="9"/>
        <v>2310.4949999999999</v>
      </c>
    </row>
    <row r="325" spans="1:15">
      <c r="A325" s="90" t="s">
        <v>858</v>
      </c>
      <c r="B325" s="110" t="s">
        <v>531</v>
      </c>
      <c r="C325" s="113" t="s">
        <v>73</v>
      </c>
      <c r="D325" s="90" t="s">
        <v>18</v>
      </c>
      <c r="E325" s="90" t="s">
        <v>505</v>
      </c>
      <c r="F325" s="114" t="s">
        <v>362</v>
      </c>
      <c r="G325" s="94" t="s">
        <v>187</v>
      </c>
      <c r="H325" s="95">
        <v>1</v>
      </c>
      <c r="I325" s="92" t="s">
        <v>430</v>
      </c>
      <c r="J325" s="112">
        <v>3</v>
      </c>
      <c r="K325" s="93">
        <f>VLOOKUP(E325,照明設備稼働時間!$A$4:$F$23,5,FALSE)</f>
        <v>2299</v>
      </c>
      <c r="L325" s="93" t="str">
        <f t="shared" ref="L325:L388" si="10">G325&amp;H325&amp;I325</f>
        <v>FDL27W1ダウンライト　φ150</v>
      </c>
      <c r="M325" s="93">
        <f>VLOOKUP(L325,照明器具種一覧!$B$4:$F$130,5,FALSE)</f>
        <v>32</v>
      </c>
      <c r="N325" s="106">
        <v>1</v>
      </c>
      <c r="O325" s="147">
        <f t="shared" ref="O325:O388" si="11">(J325*K325*M325*N325)/1000</f>
        <v>220.70400000000001</v>
      </c>
    </row>
    <row r="326" spans="1:15">
      <c r="A326" s="90" t="s">
        <v>859</v>
      </c>
      <c r="B326" s="110" t="s">
        <v>531</v>
      </c>
      <c r="C326" s="113" t="s">
        <v>202</v>
      </c>
      <c r="D326" s="90" t="s">
        <v>18</v>
      </c>
      <c r="E326" s="90" t="s">
        <v>507</v>
      </c>
      <c r="F326" s="114" t="s">
        <v>222</v>
      </c>
      <c r="G326" s="94" t="s">
        <v>427</v>
      </c>
      <c r="H326" s="95">
        <v>2</v>
      </c>
      <c r="I326" s="92" t="s">
        <v>259</v>
      </c>
      <c r="J326" s="112">
        <v>30</v>
      </c>
      <c r="K326" s="93">
        <f>VLOOKUP(E326,照明設備稼働時間!$A$4:$F$23,5,FALSE)</f>
        <v>2299</v>
      </c>
      <c r="L326" s="93" t="str">
        <f t="shared" si="10"/>
        <v>FPL27W2埋込　スクエア　ルーバー　□250</v>
      </c>
      <c r="M326" s="93">
        <f>VLOOKUP(L326,照明器具種一覧!$B$4:$F$130,5,FALSE)</f>
        <v>64</v>
      </c>
      <c r="N326" s="106">
        <v>1</v>
      </c>
      <c r="O326" s="147">
        <f t="shared" si="11"/>
        <v>4414.08</v>
      </c>
    </row>
    <row r="327" spans="1:15">
      <c r="A327" s="90" t="s">
        <v>860</v>
      </c>
      <c r="B327" s="110" t="s">
        <v>531</v>
      </c>
      <c r="C327" s="113" t="s">
        <v>84</v>
      </c>
      <c r="D327" s="90" t="s">
        <v>18</v>
      </c>
      <c r="E327" s="90" t="s">
        <v>505</v>
      </c>
      <c r="F327" s="114" t="s">
        <v>363</v>
      </c>
      <c r="G327" s="94" t="s">
        <v>13</v>
      </c>
      <c r="H327" s="95">
        <v>2</v>
      </c>
      <c r="I327" s="92" t="s">
        <v>160</v>
      </c>
      <c r="J327" s="112">
        <v>6</v>
      </c>
      <c r="K327" s="93">
        <f>VLOOKUP(E327,照明設備稼働時間!$A$4:$F$23,5,FALSE)</f>
        <v>2299</v>
      </c>
      <c r="L327" s="93" t="str">
        <f t="shared" si="10"/>
        <v>FHF32W2埋込　下面開放　W220</v>
      </c>
      <c r="M327" s="93">
        <f>VLOOKUP(L327,照明器具種一覧!$B$4:$F$130,5,FALSE)</f>
        <v>67</v>
      </c>
      <c r="N327" s="106">
        <v>1</v>
      </c>
      <c r="O327" s="147">
        <f t="shared" si="11"/>
        <v>924.19799999999998</v>
      </c>
    </row>
    <row r="328" spans="1:15">
      <c r="A328" s="90" t="s">
        <v>861</v>
      </c>
      <c r="B328" s="110" t="s">
        <v>531</v>
      </c>
      <c r="C328" s="113" t="s">
        <v>84</v>
      </c>
      <c r="D328" s="90" t="s">
        <v>18</v>
      </c>
      <c r="E328" s="90" t="s">
        <v>505</v>
      </c>
      <c r="F328" s="114" t="s">
        <v>364</v>
      </c>
      <c r="G328" s="94" t="s">
        <v>13</v>
      </c>
      <c r="H328" s="95">
        <v>2</v>
      </c>
      <c r="I328" s="92" t="s">
        <v>160</v>
      </c>
      <c r="J328" s="112">
        <v>6</v>
      </c>
      <c r="K328" s="93">
        <f>VLOOKUP(E328,照明設備稼働時間!$A$4:$F$23,5,FALSE)</f>
        <v>2299</v>
      </c>
      <c r="L328" s="93" t="str">
        <f t="shared" si="10"/>
        <v>FHF32W2埋込　下面開放　W220</v>
      </c>
      <c r="M328" s="93">
        <f>VLOOKUP(L328,照明器具種一覧!$B$4:$F$130,5,FALSE)</f>
        <v>67</v>
      </c>
      <c r="N328" s="106">
        <v>1</v>
      </c>
      <c r="O328" s="147">
        <f t="shared" si="11"/>
        <v>924.19799999999998</v>
      </c>
    </row>
    <row r="329" spans="1:15">
      <c r="A329" s="90" t="s">
        <v>862</v>
      </c>
      <c r="B329" s="110" t="s">
        <v>531</v>
      </c>
      <c r="C329" s="113" t="s">
        <v>84</v>
      </c>
      <c r="D329" s="90" t="s">
        <v>18</v>
      </c>
      <c r="E329" s="90" t="s">
        <v>505</v>
      </c>
      <c r="F329" s="114" t="s">
        <v>283</v>
      </c>
      <c r="G329" s="94" t="s">
        <v>13</v>
      </c>
      <c r="H329" s="95">
        <v>2</v>
      </c>
      <c r="I329" s="92" t="s">
        <v>160</v>
      </c>
      <c r="J329" s="112">
        <v>12</v>
      </c>
      <c r="K329" s="93">
        <f>VLOOKUP(E329,照明設備稼働時間!$A$4:$F$23,5,FALSE)</f>
        <v>2299</v>
      </c>
      <c r="L329" s="93" t="str">
        <f t="shared" si="10"/>
        <v>FHF32W2埋込　下面開放　W220</v>
      </c>
      <c r="M329" s="93">
        <f>VLOOKUP(L329,照明器具種一覧!$B$4:$F$130,5,FALSE)</f>
        <v>67</v>
      </c>
      <c r="N329" s="106">
        <v>1</v>
      </c>
      <c r="O329" s="147">
        <f t="shared" si="11"/>
        <v>1848.396</v>
      </c>
    </row>
    <row r="330" spans="1:15">
      <c r="A330" s="90" t="s">
        <v>863</v>
      </c>
      <c r="B330" s="110" t="s">
        <v>531</v>
      </c>
      <c r="C330" s="113" t="s">
        <v>84</v>
      </c>
      <c r="D330" s="90" t="s">
        <v>18</v>
      </c>
      <c r="E330" s="90" t="s">
        <v>505</v>
      </c>
      <c r="F330" s="114" t="s">
        <v>284</v>
      </c>
      <c r="G330" s="94" t="s">
        <v>13</v>
      </c>
      <c r="H330" s="95">
        <v>2</v>
      </c>
      <c r="I330" s="92" t="s">
        <v>160</v>
      </c>
      <c r="J330" s="112">
        <v>2</v>
      </c>
      <c r="K330" s="93">
        <f>VLOOKUP(E330,照明設備稼働時間!$A$4:$F$23,5,FALSE)</f>
        <v>2299</v>
      </c>
      <c r="L330" s="93" t="str">
        <f t="shared" si="10"/>
        <v>FHF32W2埋込　下面開放　W220</v>
      </c>
      <c r="M330" s="93">
        <f>VLOOKUP(L330,照明器具種一覧!$B$4:$F$130,5,FALSE)</f>
        <v>67</v>
      </c>
      <c r="N330" s="106">
        <v>1</v>
      </c>
      <c r="O330" s="147">
        <f t="shared" si="11"/>
        <v>308.06599999999997</v>
      </c>
    </row>
    <row r="331" spans="1:15">
      <c r="A331" s="90" t="s">
        <v>864</v>
      </c>
      <c r="B331" s="110" t="s">
        <v>531</v>
      </c>
      <c r="C331" s="113" t="s">
        <v>55</v>
      </c>
      <c r="D331" s="90" t="s">
        <v>18</v>
      </c>
      <c r="E331" s="90" t="s">
        <v>525</v>
      </c>
      <c r="F331" s="114" t="s">
        <v>237</v>
      </c>
      <c r="G331" s="94" t="s">
        <v>13</v>
      </c>
      <c r="H331" s="95">
        <v>2</v>
      </c>
      <c r="I331" s="92" t="s">
        <v>266</v>
      </c>
      <c r="J331" s="112">
        <v>2</v>
      </c>
      <c r="K331" s="93">
        <f>VLOOKUP(E331,照明設備稼働時間!$A$4:$F$23,5,FALSE)</f>
        <v>484</v>
      </c>
      <c r="L331" s="93" t="str">
        <f t="shared" si="10"/>
        <v>FHF32W2笠付</v>
      </c>
      <c r="M331" s="93">
        <f>VLOOKUP(L331,照明器具種一覧!$B$4:$F$130,5,FALSE)</f>
        <v>67</v>
      </c>
      <c r="N331" s="106">
        <v>1</v>
      </c>
      <c r="O331" s="147">
        <f t="shared" si="11"/>
        <v>64.855999999999995</v>
      </c>
    </row>
    <row r="332" spans="1:15">
      <c r="A332" s="90" t="s">
        <v>865</v>
      </c>
      <c r="B332" s="110" t="s">
        <v>531</v>
      </c>
      <c r="C332" s="113" t="s">
        <v>78</v>
      </c>
      <c r="D332" s="90" t="s">
        <v>18</v>
      </c>
      <c r="E332" s="90" t="s">
        <v>517</v>
      </c>
      <c r="F332" s="114" t="s">
        <v>148</v>
      </c>
      <c r="G332" s="94" t="s">
        <v>421</v>
      </c>
      <c r="H332" s="95">
        <v>1</v>
      </c>
      <c r="I332" s="92" t="s">
        <v>64</v>
      </c>
      <c r="J332" s="112">
        <v>1</v>
      </c>
      <c r="K332" s="93">
        <f>VLOOKUP(E332,照明設備稼働時間!$A$4:$F$23,5,FALSE)</f>
        <v>0</v>
      </c>
      <c r="L332" s="93" t="str">
        <f t="shared" si="10"/>
        <v>FL20W1片反射笠</v>
      </c>
      <c r="M332" s="93">
        <f>VLOOKUP(L332,照明器具種一覧!$B$4:$F$130,5,FALSE)</f>
        <v>22.5</v>
      </c>
      <c r="N332" s="106">
        <v>1</v>
      </c>
      <c r="O332" s="147">
        <f t="shared" si="11"/>
        <v>0</v>
      </c>
    </row>
    <row r="333" spans="1:15">
      <c r="A333" s="90" t="s">
        <v>866</v>
      </c>
      <c r="B333" s="110" t="s">
        <v>531</v>
      </c>
      <c r="C333" s="113" t="s">
        <v>84</v>
      </c>
      <c r="D333" s="90" t="s">
        <v>18</v>
      </c>
      <c r="E333" s="90" t="s">
        <v>505</v>
      </c>
      <c r="F333" s="114" t="s">
        <v>360</v>
      </c>
      <c r="G333" s="94" t="s">
        <v>13</v>
      </c>
      <c r="H333" s="95">
        <v>2</v>
      </c>
      <c r="I333" s="92" t="s">
        <v>160</v>
      </c>
      <c r="J333" s="112">
        <v>6</v>
      </c>
      <c r="K333" s="93">
        <f>VLOOKUP(E333,照明設備稼働時間!$A$4:$F$23,5,FALSE)</f>
        <v>2299</v>
      </c>
      <c r="L333" s="93" t="str">
        <f t="shared" si="10"/>
        <v>FHF32W2埋込　下面開放　W220</v>
      </c>
      <c r="M333" s="93">
        <f>VLOOKUP(L333,照明器具種一覧!$B$4:$F$130,5,FALSE)</f>
        <v>67</v>
      </c>
      <c r="N333" s="106">
        <v>1</v>
      </c>
      <c r="O333" s="147">
        <f t="shared" si="11"/>
        <v>924.19799999999998</v>
      </c>
    </row>
    <row r="334" spans="1:15">
      <c r="A334" s="90" t="s">
        <v>867</v>
      </c>
      <c r="B334" s="110" t="s">
        <v>531</v>
      </c>
      <c r="C334" s="113" t="s">
        <v>277</v>
      </c>
      <c r="D334" s="90" t="s">
        <v>18</v>
      </c>
      <c r="E334" s="90" t="s">
        <v>525</v>
      </c>
      <c r="F334" s="114" t="s">
        <v>285</v>
      </c>
      <c r="G334" s="94" t="s">
        <v>325</v>
      </c>
      <c r="H334" s="95">
        <v>1</v>
      </c>
      <c r="I334" s="92" t="s">
        <v>286</v>
      </c>
      <c r="J334" s="112">
        <v>3</v>
      </c>
      <c r="K334" s="93">
        <f>VLOOKUP(E334,照明設備稼働時間!$A$4:$F$23,5,FALSE)</f>
        <v>484</v>
      </c>
      <c r="L334" s="93" t="str">
        <f t="shared" si="10"/>
        <v>FLR40W1防爆</v>
      </c>
      <c r="M334" s="93">
        <f>VLOOKUP(L334,照明器具種一覧!$B$4:$F$130,5,FALSE)</f>
        <v>44</v>
      </c>
      <c r="N334" s="106">
        <v>1</v>
      </c>
      <c r="O334" s="147">
        <f t="shared" si="11"/>
        <v>63.887999999999998</v>
      </c>
    </row>
    <row r="335" spans="1:15">
      <c r="A335" s="90" t="s">
        <v>868</v>
      </c>
      <c r="B335" s="110" t="s">
        <v>531</v>
      </c>
      <c r="C335" s="113" t="s">
        <v>78</v>
      </c>
      <c r="D335" s="90" t="s">
        <v>18</v>
      </c>
      <c r="E335" s="90" t="s">
        <v>517</v>
      </c>
      <c r="F335" s="114" t="s">
        <v>287</v>
      </c>
      <c r="G335" s="94" t="s">
        <v>421</v>
      </c>
      <c r="H335" s="95">
        <v>1</v>
      </c>
      <c r="I335" s="92" t="s">
        <v>64</v>
      </c>
      <c r="J335" s="112">
        <v>1</v>
      </c>
      <c r="K335" s="93">
        <f>VLOOKUP(E335,照明設備稼働時間!$A$4:$F$23,5,FALSE)</f>
        <v>0</v>
      </c>
      <c r="L335" s="93" t="str">
        <f t="shared" si="10"/>
        <v>FL20W1片反射笠</v>
      </c>
      <c r="M335" s="93">
        <f>VLOOKUP(L335,照明器具種一覧!$B$4:$F$130,5,FALSE)</f>
        <v>22.5</v>
      </c>
      <c r="N335" s="106">
        <v>1</v>
      </c>
      <c r="O335" s="147">
        <f t="shared" si="11"/>
        <v>0</v>
      </c>
    </row>
    <row r="336" spans="1:15">
      <c r="A336" s="90" t="s">
        <v>869</v>
      </c>
      <c r="B336" s="110" t="s">
        <v>531</v>
      </c>
      <c r="C336" s="113" t="s">
        <v>71</v>
      </c>
      <c r="D336" s="90" t="s">
        <v>18</v>
      </c>
      <c r="E336" s="90" t="s">
        <v>505</v>
      </c>
      <c r="F336" s="114" t="s">
        <v>288</v>
      </c>
      <c r="G336" s="94" t="s">
        <v>13</v>
      </c>
      <c r="H336" s="95">
        <v>2</v>
      </c>
      <c r="I336" s="92" t="s">
        <v>160</v>
      </c>
      <c r="J336" s="112">
        <v>8</v>
      </c>
      <c r="K336" s="93">
        <f>VLOOKUP(E336,照明設備稼働時間!$A$4:$F$23,5,FALSE)</f>
        <v>2299</v>
      </c>
      <c r="L336" s="93" t="str">
        <f t="shared" si="10"/>
        <v>FHF32W2埋込　下面開放　W220</v>
      </c>
      <c r="M336" s="93">
        <f>VLOOKUP(L336,照明器具種一覧!$B$4:$F$130,5,FALSE)</f>
        <v>67</v>
      </c>
      <c r="N336" s="106">
        <v>1</v>
      </c>
      <c r="O336" s="147">
        <f t="shared" si="11"/>
        <v>1232.2639999999999</v>
      </c>
    </row>
    <row r="337" spans="1:15">
      <c r="A337" s="90" t="s">
        <v>870</v>
      </c>
      <c r="B337" s="110" t="s">
        <v>531</v>
      </c>
      <c r="C337" s="113" t="s">
        <v>76</v>
      </c>
      <c r="D337" s="90" t="s">
        <v>18</v>
      </c>
      <c r="E337" s="90" t="s">
        <v>517</v>
      </c>
      <c r="F337" s="114" t="s">
        <v>112</v>
      </c>
      <c r="G337" s="94" t="s">
        <v>13</v>
      </c>
      <c r="H337" s="95">
        <v>1</v>
      </c>
      <c r="I337" s="92" t="s">
        <v>164</v>
      </c>
      <c r="J337" s="112">
        <v>2</v>
      </c>
      <c r="K337" s="93">
        <f>VLOOKUP(E337,照明設備稼働時間!$A$4:$F$23,5,FALSE)</f>
        <v>0</v>
      </c>
      <c r="L337" s="93" t="str">
        <f t="shared" si="10"/>
        <v>FHF32W1反射笠</v>
      </c>
      <c r="M337" s="93">
        <f>VLOOKUP(L337,照明器具種一覧!$B$4:$F$130,5,FALSE)</f>
        <v>48</v>
      </c>
      <c r="N337" s="106">
        <v>1</v>
      </c>
      <c r="O337" s="147">
        <f t="shared" si="11"/>
        <v>0</v>
      </c>
    </row>
    <row r="338" spans="1:15">
      <c r="A338" s="90" t="s">
        <v>871</v>
      </c>
      <c r="B338" s="110" t="s">
        <v>531</v>
      </c>
      <c r="C338" s="113" t="s">
        <v>74</v>
      </c>
      <c r="D338" s="90" t="s">
        <v>18</v>
      </c>
      <c r="E338" s="90" t="s">
        <v>1070</v>
      </c>
      <c r="F338" s="114" t="s">
        <v>107</v>
      </c>
      <c r="G338" s="94" t="s">
        <v>13</v>
      </c>
      <c r="H338" s="95">
        <v>1</v>
      </c>
      <c r="I338" s="92" t="s">
        <v>163</v>
      </c>
      <c r="J338" s="112">
        <v>6</v>
      </c>
      <c r="K338" s="93">
        <f>VLOOKUP(E338,照明設備稼働時間!$A$4:$F$23,5,FALSE)</f>
        <v>2299</v>
      </c>
      <c r="L338" s="93" t="str">
        <f t="shared" si="10"/>
        <v>FHF32W1間接トラフ</v>
      </c>
      <c r="M338" s="93">
        <f>VLOOKUP(L338,照明器具種一覧!$B$4:$F$130,5,FALSE)</f>
        <v>48</v>
      </c>
      <c r="N338" s="106">
        <v>1</v>
      </c>
      <c r="O338" s="147">
        <f t="shared" si="11"/>
        <v>662.11199999999997</v>
      </c>
    </row>
    <row r="339" spans="1:15">
      <c r="A339" s="90" t="s">
        <v>872</v>
      </c>
      <c r="B339" s="110" t="s">
        <v>531</v>
      </c>
      <c r="C339" s="113" t="s">
        <v>204</v>
      </c>
      <c r="D339" s="90" t="s">
        <v>18</v>
      </c>
      <c r="E339" s="90" t="s">
        <v>1070</v>
      </c>
      <c r="F339" s="114" t="s">
        <v>107</v>
      </c>
      <c r="G339" s="94" t="s">
        <v>187</v>
      </c>
      <c r="H339" s="95">
        <v>1</v>
      </c>
      <c r="I339" s="92" t="s">
        <v>430</v>
      </c>
      <c r="J339" s="112">
        <v>4</v>
      </c>
      <c r="K339" s="93">
        <f>VLOOKUP(E339,照明設備稼働時間!$A$4:$F$23,5,FALSE)</f>
        <v>2299</v>
      </c>
      <c r="L339" s="93" t="str">
        <f t="shared" si="10"/>
        <v>FDL27W1ダウンライト　φ150</v>
      </c>
      <c r="M339" s="93">
        <f>VLOOKUP(L339,照明器具種一覧!$B$4:$F$130,5,FALSE)</f>
        <v>32</v>
      </c>
      <c r="N339" s="106">
        <v>1</v>
      </c>
      <c r="O339" s="147">
        <f t="shared" si="11"/>
        <v>294.27199999999999</v>
      </c>
    </row>
    <row r="340" spans="1:15">
      <c r="A340" s="90" t="s">
        <v>873</v>
      </c>
      <c r="B340" s="110" t="s">
        <v>531</v>
      </c>
      <c r="C340" s="113" t="s">
        <v>205</v>
      </c>
      <c r="D340" s="90" t="s">
        <v>18</v>
      </c>
      <c r="E340" s="90" t="s">
        <v>1070</v>
      </c>
      <c r="F340" s="114" t="s">
        <v>107</v>
      </c>
      <c r="G340" s="94" t="s">
        <v>275</v>
      </c>
      <c r="H340" s="95">
        <v>1</v>
      </c>
      <c r="I340" s="92" t="s">
        <v>430</v>
      </c>
      <c r="J340" s="112">
        <v>3</v>
      </c>
      <c r="K340" s="93">
        <f>VLOOKUP(E340,照明設備稼働時間!$A$4:$F$23,5,FALSE)</f>
        <v>2299</v>
      </c>
      <c r="L340" s="93" t="str">
        <f t="shared" si="10"/>
        <v>EFD21EL1ダウンライト　φ150</v>
      </c>
      <c r="M340" s="93">
        <f>VLOOKUP(L340,照明器具種一覧!$B$4:$F$130,5,FALSE)</f>
        <v>21</v>
      </c>
      <c r="N340" s="106">
        <v>1</v>
      </c>
      <c r="O340" s="147">
        <f t="shared" si="11"/>
        <v>144.83699999999999</v>
      </c>
    </row>
    <row r="341" spans="1:15">
      <c r="A341" s="90" t="s">
        <v>874</v>
      </c>
      <c r="B341" s="110" t="s">
        <v>531</v>
      </c>
      <c r="C341" s="113" t="s">
        <v>74</v>
      </c>
      <c r="D341" s="90" t="s">
        <v>18</v>
      </c>
      <c r="E341" s="90" t="s">
        <v>509</v>
      </c>
      <c r="F341" s="114" t="s">
        <v>133</v>
      </c>
      <c r="G341" s="94" t="s">
        <v>13</v>
      </c>
      <c r="H341" s="95">
        <v>1</v>
      </c>
      <c r="I341" s="92" t="s">
        <v>163</v>
      </c>
      <c r="J341" s="112">
        <v>2</v>
      </c>
      <c r="K341" s="93">
        <f>VLOOKUP(E341,照明設備稼働時間!$A$4:$F$23,5,FALSE)</f>
        <v>968</v>
      </c>
      <c r="L341" s="93" t="str">
        <f t="shared" si="10"/>
        <v>FHF32W1間接トラフ</v>
      </c>
      <c r="M341" s="93">
        <f>VLOOKUP(L341,照明器具種一覧!$B$4:$F$130,5,FALSE)</f>
        <v>48</v>
      </c>
      <c r="N341" s="106">
        <v>1</v>
      </c>
      <c r="O341" s="147">
        <f t="shared" si="11"/>
        <v>92.927999999999997</v>
      </c>
    </row>
    <row r="342" spans="1:15">
      <c r="A342" s="90" t="s">
        <v>875</v>
      </c>
      <c r="B342" s="110" t="s">
        <v>531</v>
      </c>
      <c r="C342" s="113" t="s">
        <v>73</v>
      </c>
      <c r="D342" s="90" t="s">
        <v>18</v>
      </c>
      <c r="E342" s="90" t="s">
        <v>509</v>
      </c>
      <c r="F342" s="114" t="s">
        <v>133</v>
      </c>
      <c r="G342" s="94" t="s">
        <v>187</v>
      </c>
      <c r="H342" s="95">
        <v>1</v>
      </c>
      <c r="I342" s="92" t="s">
        <v>430</v>
      </c>
      <c r="J342" s="112">
        <v>11</v>
      </c>
      <c r="K342" s="93">
        <f>VLOOKUP(E342,照明設備稼働時間!$A$4:$F$23,5,FALSE)</f>
        <v>968</v>
      </c>
      <c r="L342" s="93" t="str">
        <f t="shared" si="10"/>
        <v>FDL27W1ダウンライト　φ150</v>
      </c>
      <c r="M342" s="93">
        <f>VLOOKUP(L342,照明器具種一覧!$B$4:$F$130,5,FALSE)</f>
        <v>32</v>
      </c>
      <c r="N342" s="106">
        <v>1</v>
      </c>
      <c r="O342" s="147">
        <f t="shared" si="11"/>
        <v>340.73599999999999</v>
      </c>
    </row>
    <row r="343" spans="1:15">
      <c r="A343" s="90" t="s">
        <v>876</v>
      </c>
      <c r="B343" s="110" t="s">
        <v>531</v>
      </c>
      <c r="C343" s="113" t="s">
        <v>74</v>
      </c>
      <c r="D343" s="90" t="s">
        <v>18</v>
      </c>
      <c r="E343" s="90" t="s">
        <v>509</v>
      </c>
      <c r="F343" s="114" t="s">
        <v>231</v>
      </c>
      <c r="G343" s="94" t="s">
        <v>13</v>
      </c>
      <c r="H343" s="95">
        <v>1</v>
      </c>
      <c r="I343" s="92" t="s">
        <v>163</v>
      </c>
      <c r="J343" s="112">
        <v>2</v>
      </c>
      <c r="K343" s="93">
        <f>VLOOKUP(E343,照明設備稼働時間!$A$4:$F$23,5,FALSE)</f>
        <v>968</v>
      </c>
      <c r="L343" s="93" t="str">
        <f t="shared" si="10"/>
        <v>FHF32W1間接トラフ</v>
      </c>
      <c r="M343" s="93">
        <f>VLOOKUP(L343,照明器具種一覧!$B$4:$F$130,5,FALSE)</f>
        <v>48</v>
      </c>
      <c r="N343" s="106">
        <v>1</v>
      </c>
      <c r="O343" s="147">
        <f t="shared" si="11"/>
        <v>92.927999999999997</v>
      </c>
    </row>
    <row r="344" spans="1:15">
      <c r="A344" s="90" t="s">
        <v>877</v>
      </c>
      <c r="B344" s="110" t="s">
        <v>531</v>
      </c>
      <c r="C344" s="113" t="s">
        <v>73</v>
      </c>
      <c r="D344" s="90" t="s">
        <v>18</v>
      </c>
      <c r="E344" s="90" t="s">
        <v>509</v>
      </c>
      <c r="F344" s="114" t="s">
        <v>231</v>
      </c>
      <c r="G344" s="94" t="s">
        <v>187</v>
      </c>
      <c r="H344" s="95">
        <v>1</v>
      </c>
      <c r="I344" s="92" t="s">
        <v>430</v>
      </c>
      <c r="J344" s="112">
        <v>4</v>
      </c>
      <c r="K344" s="93">
        <f>VLOOKUP(E344,照明設備稼働時間!$A$4:$F$23,5,FALSE)</f>
        <v>968</v>
      </c>
      <c r="L344" s="93" t="str">
        <f t="shared" si="10"/>
        <v>FDL27W1ダウンライト　φ150</v>
      </c>
      <c r="M344" s="93">
        <f>VLOOKUP(L344,照明器具種一覧!$B$4:$F$130,5,FALSE)</f>
        <v>32</v>
      </c>
      <c r="N344" s="106">
        <v>1</v>
      </c>
      <c r="O344" s="147">
        <f t="shared" si="11"/>
        <v>123.904</v>
      </c>
    </row>
    <row r="345" spans="1:15">
      <c r="A345" s="90" t="s">
        <v>878</v>
      </c>
      <c r="B345" s="110" t="s">
        <v>531</v>
      </c>
      <c r="C345" s="113" t="s">
        <v>78</v>
      </c>
      <c r="D345" s="90" t="s">
        <v>18</v>
      </c>
      <c r="E345" s="90" t="s">
        <v>517</v>
      </c>
      <c r="F345" s="114" t="s">
        <v>148</v>
      </c>
      <c r="G345" s="94" t="s">
        <v>421</v>
      </c>
      <c r="H345" s="95">
        <v>1</v>
      </c>
      <c r="I345" s="92" t="s">
        <v>64</v>
      </c>
      <c r="J345" s="112">
        <v>1</v>
      </c>
      <c r="K345" s="93">
        <f>VLOOKUP(E345,照明設備稼働時間!$A$4:$F$23,5,FALSE)</f>
        <v>0</v>
      </c>
      <c r="L345" s="93" t="str">
        <f t="shared" si="10"/>
        <v>FL20W1片反射笠</v>
      </c>
      <c r="M345" s="93">
        <f>VLOOKUP(L345,照明器具種一覧!$B$4:$F$130,5,FALSE)</f>
        <v>22.5</v>
      </c>
      <c r="N345" s="106">
        <v>1</v>
      </c>
      <c r="O345" s="147">
        <f t="shared" si="11"/>
        <v>0</v>
      </c>
    </row>
    <row r="346" spans="1:15">
      <c r="A346" s="90" t="s">
        <v>879</v>
      </c>
      <c r="B346" s="110" t="s">
        <v>531</v>
      </c>
      <c r="C346" s="113" t="s">
        <v>73</v>
      </c>
      <c r="D346" s="90" t="s">
        <v>18</v>
      </c>
      <c r="E346" s="90" t="s">
        <v>510</v>
      </c>
      <c r="F346" s="114" t="s">
        <v>134</v>
      </c>
      <c r="G346" s="94" t="s">
        <v>187</v>
      </c>
      <c r="H346" s="95">
        <v>1</v>
      </c>
      <c r="I346" s="92" t="s">
        <v>430</v>
      </c>
      <c r="J346" s="112">
        <v>2</v>
      </c>
      <c r="K346" s="93">
        <f>VLOOKUP(E346,照明設備稼働時間!$A$4:$F$23,5,FALSE)</f>
        <v>726</v>
      </c>
      <c r="L346" s="93" t="str">
        <f t="shared" si="10"/>
        <v>FDL27W1ダウンライト　φ150</v>
      </c>
      <c r="M346" s="93">
        <f>VLOOKUP(L346,照明器具種一覧!$B$4:$F$130,5,FALSE)</f>
        <v>32</v>
      </c>
      <c r="N346" s="106">
        <v>1</v>
      </c>
      <c r="O346" s="147">
        <f t="shared" si="11"/>
        <v>46.463999999999999</v>
      </c>
    </row>
    <row r="347" spans="1:15">
      <c r="A347" s="90" t="s">
        <v>880</v>
      </c>
      <c r="B347" s="110" t="s">
        <v>531</v>
      </c>
      <c r="C347" s="113" t="s">
        <v>86</v>
      </c>
      <c r="D347" s="90" t="s">
        <v>18</v>
      </c>
      <c r="E347" s="90" t="s">
        <v>510</v>
      </c>
      <c r="F347" s="114" t="s">
        <v>134</v>
      </c>
      <c r="G347" s="94" t="s">
        <v>421</v>
      </c>
      <c r="H347" s="95">
        <v>1</v>
      </c>
      <c r="I347" s="92" t="s">
        <v>412</v>
      </c>
      <c r="J347" s="112">
        <v>1</v>
      </c>
      <c r="K347" s="93">
        <f>VLOOKUP(E347,照明設備稼働時間!$A$4:$F$23,5,FALSE)</f>
        <v>726</v>
      </c>
      <c r="L347" s="93" t="str">
        <f t="shared" si="10"/>
        <v>FL20W1ミラー灯</v>
      </c>
      <c r="M347" s="93">
        <f>VLOOKUP(L347,照明器具種一覧!$B$4:$F$130,5,FALSE)</f>
        <v>22.5</v>
      </c>
      <c r="N347" s="106">
        <v>1</v>
      </c>
      <c r="O347" s="147">
        <f t="shared" si="11"/>
        <v>16.335000000000001</v>
      </c>
    </row>
    <row r="348" spans="1:15">
      <c r="A348" s="90" t="s">
        <v>881</v>
      </c>
      <c r="B348" s="110" t="s">
        <v>531</v>
      </c>
      <c r="C348" s="113" t="s">
        <v>202</v>
      </c>
      <c r="D348" s="90" t="s">
        <v>18</v>
      </c>
      <c r="E348" s="90" t="s">
        <v>507</v>
      </c>
      <c r="F348" s="114" t="s">
        <v>157</v>
      </c>
      <c r="G348" s="94" t="s">
        <v>427</v>
      </c>
      <c r="H348" s="95">
        <v>2</v>
      </c>
      <c r="I348" s="92" t="s">
        <v>259</v>
      </c>
      <c r="J348" s="112">
        <v>8</v>
      </c>
      <c r="K348" s="93">
        <f>VLOOKUP(E348,照明設備稼働時間!$A$4:$F$23,5,FALSE)</f>
        <v>2299</v>
      </c>
      <c r="L348" s="93" t="str">
        <f t="shared" si="10"/>
        <v>FPL27W2埋込　スクエア　ルーバー　□250</v>
      </c>
      <c r="M348" s="93">
        <f>VLOOKUP(L348,照明器具種一覧!$B$4:$F$130,5,FALSE)</f>
        <v>64</v>
      </c>
      <c r="N348" s="106">
        <v>1</v>
      </c>
      <c r="O348" s="147">
        <f t="shared" si="11"/>
        <v>1177.088</v>
      </c>
    </row>
    <row r="349" spans="1:15">
      <c r="A349" s="90" t="s">
        <v>882</v>
      </c>
      <c r="B349" s="110" t="s">
        <v>531</v>
      </c>
      <c r="C349" s="113" t="s">
        <v>73</v>
      </c>
      <c r="D349" s="90" t="s">
        <v>18</v>
      </c>
      <c r="E349" s="90" t="s">
        <v>507</v>
      </c>
      <c r="F349" s="114" t="s">
        <v>235</v>
      </c>
      <c r="G349" s="94" t="s">
        <v>187</v>
      </c>
      <c r="H349" s="95">
        <v>1</v>
      </c>
      <c r="I349" s="92" t="s">
        <v>430</v>
      </c>
      <c r="J349" s="112">
        <v>27</v>
      </c>
      <c r="K349" s="93">
        <f>VLOOKUP(E349,照明設備稼働時間!$A$4:$F$23,5,FALSE)</f>
        <v>2299</v>
      </c>
      <c r="L349" s="93" t="str">
        <f t="shared" si="10"/>
        <v>FDL27W1ダウンライト　φ150</v>
      </c>
      <c r="M349" s="93">
        <f>VLOOKUP(L349,照明器具種一覧!$B$4:$F$130,5,FALSE)</f>
        <v>32</v>
      </c>
      <c r="N349" s="106">
        <v>1</v>
      </c>
      <c r="O349" s="147">
        <f t="shared" si="11"/>
        <v>1986.336</v>
      </c>
    </row>
    <row r="350" spans="1:15">
      <c r="A350" s="90" t="s">
        <v>883</v>
      </c>
      <c r="B350" s="110" t="s">
        <v>531</v>
      </c>
      <c r="C350" s="113" t="s">
        <v>202</v>
      </c>
      <c r="D350" s="90" t="s">
        <v>18</v>
      </c>
      <c r="E350" s="90" t="s">
        <v>507</v>
      </c>
      <c r="F350" s="114" t="s">
        <v>235</v>
      </c>
      <c r="G350" s="94" t="s">
        <v>427</v>
      </c>
      <c r="H350" s="95">
        <v>2</v>
      </c>
      <c r="I350" s="92" t="s">
        <v>259</v>
      </c>
      <c r="J350" s="112">
        <v>2</v>
      </c>
      <c r="K350" s="93">
        <f>VLOOKUP(E350,照明設備稼働時間!$A$4:$F$23,5,FALSE)</f>
        <v>2299</v>
      </c>
      <c r="L350" s="93" t="str">
        <f t="shared" si="10"/>
        <v>FPL27W2埋込　スクエア　ルーバー　□250</v>
      </c>
      <c r="M350" s="93">
        <f>VLOOKUP(L350,照明器具種一覧!$B$4:$F$130,5,FALSE)</f>
        <v>64</v>
      </c>
      <c r="N350" s="106">
        <v>1</v>
      </c>
      <c r="O350" s="147">
        <f t="shared" si="11"/>
        <v>294.27199999999999</v>
      </c>
    </row>
    <row r="351" spans="1:15">
      <c r="A351" s="90" t="s">
        <v>884</v>
      </c>
      <c r="B351" s="110" t="s">
        <v>531</v>
      </c>
      <c r="C351" s="113" t="s">
        <v>379</v>
      </c>
      <c r="D351" s="90" t="s">
        <v>18</v>
      </c>
      <c r="E351" s="90" t="s">
        <v>507</v>
      </c>
      <c r="F351" s="114" t="s">
        <v>235</v>
      </c>
      <c r="G351" s="94" t="s">
        <v>275</v>
      </c>
      <c r="H351" s="95">
        <v>1</v>
      </c>
      <c r="I351" s="92" t="s">
        <v>261</v>
      </c>
      <c r="J351" s="112">
        <v>3</v>
      </c>
      <c r="K351" s="93">
        <f>VLOOKUP(E351,照明設備稼働時間!$A$4:$F$23,5,FALSE)</f>
        <v>2299</v>
      </c>
      <c r="L351" s="93" t="str">
        <f t="shared" si="10"/>
        <v>EFD21EL1ﾀﾞｳﾝﾗｲﾄ　ウォールウォッシャー　φ150</v>
      </c>
      <c r="M351" s="93">
        <f>VLOOKUP(L351,照明器具種一覧!$B$4:$F$130,5,FALSE)</f>
        <v>21</v>
      </c>
      <c r="N351" s="106">
        <v>1</v>
      </c>
      <c r="O351" s="147">
        <f t="shared" si="11"/>
        <v>144.83699999999999</v>
      </c>
    </row>
    <row r="352" spans="1:15">
      <c r="A352" s="90" t="s">
        <v>885</v>
      </c>
      <c r="B352" s="110" t="s">
        <v>531</v>
      </c>
      <c r="C352" s="113"/>
      <c r="D352" s="90" t="s">
        <v>18</v>
      </c>
      <c r="E352" s="90" t="s">
        <v>517</v>
      </c>
      <c r="F352" s="114" t="s">
        <v>289</v>
      </c>
      <c r="G352" s="94" t="s">
        <v>13</v>
      </c>
      <c r="H352" s="95">
        <v>2</v>
      </c>
      <c r="I352" s="92" t="s">
        <v>290</v>
      </c>
      <c r="J352" s="112">
        <v>1</v>
      </c>
      <c r="K352" s="93">
        <f>VLOOKUP(E352,照明設備稼働時間!$A$4:$F$23,5,FALSE)</f>
        <v>0</v>
      </c>
      <c r="L352" s="93" t="str">
        <f t="shared" si="10"/>
        <v>FHF32W2反射笠</v>
      </c>
      <c r="M352" s="93">
        <f>VLOOKUP(L352,照明器具種一覧!$B$4:$F$130,5,FALSE)</f>
        <v>91</v>
      </c>
      <c r="N352" s="106">
        <v>1</v>
      </c>
      <c r="O352" s="147">
        <f t="shared" si="11"/>
        <v>0</v>
      </c>
    </row>
    <row r="353" spans="1:15">
      <c r="A353" s="90" t="s">
        <v>886</v>
      </c>
      <c r="B353" s="110" t="s">
        <v>531</v>
      </c>
      <c r="C353" s="113" t="s">
        <v>85</v>
      </c>
      <c r="D353" s="90" t="s">
        <v>18</v>
      </c>
      <c r="E353" s="90" t="s">
        <v>507</v>
      </c>
      <c r="F353" s="114" t="s">
        <v>236</v>
      </c>
      <c r="G353" s="94" t="s">
        <v>187</v>
      </c>
      <c r="H353" s="95">
        <v>1</v>
      </c>
      <c r="I353" s="92" t="s">
        <v>430</v>
      </c>
      <c r="J353" s="112">
        <v>1</v>
      </c>
      <c r="K353" s="93">
        <f>VLOOKUP(E353,照明設備稼働時間!$A$4:$F$23,5,FALSE)</f>
        <v>2299</v>
      </c>
      <c r="L353" s="93" t="str">
        <f t="shared" si="10"/>
        <v>FDL27W1ダウンライト　φ150</v>
      </c>
      <c r="M353" s="93">
        <f>VLOOKUP(L353,照明器具種一覧!$B$4:$F$130,5,FALSE)</f>
        <v>32</v>
      </c>
      <c r="N353" s="106">
        <v>1</v>
      </c>
      <c r="O353" s="147">
        <f t="shared" si="11"/>
        <v>73.567999999999998</v>
      </c>
    </row>
    <row r="354" spans="1:15">
      <c r="A354" s="90" t="s">
        <v>887</v>
      </c>
      <c r="B354" s="110" t="s">
        <v>531</v>
      </c>
      <c r="C354" s="113" t="s">
        <v>73</v>
      </c>
      <c r="D354" s="90" t="s">
        <v>18</v>
      </c>
      <c r="E354" s="90" t="s">
        <v>507</v>
      </c>
      <c r="F354" s="114" t="s">
        <v>239</v>
      </c>
      <c r="G354" s="94" t="s">
        <v>187</v>
      </c>
      <c r="H354" s="95">
        <v>1</v>
      </c>
      <c r="I354" s="92" t="s">
        <v>430</v>
      </c>
      <c r="J354" s="112">
        <v>4</v>
      </c>
      <c r="K354" s="93">
        <f>VLOOKUP(E354,照明設備稼働時間!$A$4:$F$23,5,FALSE)</f>
        <v>2299</v>
      </c>
      <c r="L354" s="93" t="str">
        <f t="shared" si="10"/>
        <v>FDL27W1ダウンライト　φ150</v>
      </c>
      <c r="M354" s="93">
        <f>VLOOKUP(L354,照明器具種一覧!$B$4:$F$130,5,FALSE)</f>
        <v>32</v>
      </c>
      <c r="N354" s="106">
        <v>1</v>
      </c>
      <c r="O354" s="147">
        <f t="shared" si="11"/>
        <v>294.27199999999999</v>
      </c>
    </row>
    <row r="355" spans="1:15">
      <c r="A355" s="90" t="s">
        <v>888</v>
      </c>
      <c r="B355" s="110" t="s">
        <v>531</v>
      </c>
      <c r="C355" s="113" t="s">
        <v>278</v>
      </c>
      <c r="D355" s="90" t="s">
        <v>18</v>
      </c>
      <c r="E355" s="90" t="s">
        <v>512</v>
      </c>
      <c r="F355" s="114" t="s">
        <v>295</v>
      </c>
      <c r="G355" s="94" t="s">
        <v>423</v>
      </c>
      <c r="H355" s="95">
        <v>1</v>
      </c>
      <c r="I355" s="92" t="s">
        <v>62</v>
      </c>
      <c r="J355" s="112">
        <v>2</v>
      </c>
      <c r="K355" s="93">
        <f>VLOOKUP(E355,照明設備稼働時間!$A$4:$F$23,5,FALSE)</f>
        <v>242</v>
      </c>
      <c r="L355" s="93" t="str">
        <f t="shared" si="10"/>
        <v>FML18W1ブラケット</v>
      </c>
      <c r="M355" s="93">
        <f>VLOOKUP(L355,照明器具種一覧!$B$4:$F$130,5,FALSE)</f>
        <v>22</v>
      </c>
      <c r="N355" s="106">
        <v>1</v>
      </c>
      <c r="O355" s="147">
        <f t="shared" si="11"/>
        <v>10.648</v>
      </c>
    </row>
    <row r="356" spans="1:15">
      <c r="A356" s="90" t="s">
        <v>889</v>
      </c>
      <c r="B356" s="110" t="s">
        <v>531</v>
      </c>
      <c r="C356" s="113" t="s">
        <v>73</v>
      </c>
      <c r="D356" s="90" t="s">
        <v>18</v>
      </c>
      <c r="E356" s="90" t="s">
        <v>507</v>
      </c>
      <c r="F356" s="114" t="s">
        <v>159</v>
      </c>
      <c r="G356" s="94" t="s">
        <v>187</v>
      </c>
      <c r="H356" s="95">
        <v>1</v>
      </c>
      <c r="I356" s="92" t="s">
        <v>430</v>
      </c>
      <c r="J356" s="112">
        <v>2</v>
      </c>
      <c r="K356" s="93">
        <f>VLOOKUP(E356,照明設備稼働時間!$A$4:$F$23,5,FALSE)</f>
        <v>2299</v>
      </c>
      <c r="L356" s="93" t="str">
        <f t="shared" si="10"/>
        <v>FDL27W1ダウンライト　φ150</v>
      </c>
      <c r="M356" s="93">
        <f>VLOOKUP(L356,照明器具種一覧!$B$4:$F$130,5,FALSE)</f>
        <v>32</v>
      </c>
      <c r="N356" s="106">
        <v>1</v>
      </c>
      <c r="O356" s="147">
        <f t="shared" si="11"/>
        <v>147.136</v>
      </c>
    </row>
    <row r="357" spans="1:15">
      <c r="A357" s="90" t="s">
        <v>890</v>
      </c>
      <c r="B357" s="110" t="s">
        <v>531</v>
      </c>
      <c r="C357" s="113" t="s">
        <v>77</v>
      </c>
      <c r="D357" s="90" t="s">
        <v>18</v>
      </c>
      <c r="E357" s="90" t="s">
        <v>512</v>
      </c>
      <c r="F357" s="114" t="s">
        <v>142</v>
      </c>
      <c r="G357" s="94" t="s">
        <v>13</v>
      </c>
      <c r="H357" s="95">
        <v>1</v>
      </c>
      <c r="I357" s="92" t="s">
        <v>165</v>
      </c>
      <c r="J357" s="112">
        <v>6</v>
      </c>
      <c r="K357" s="93">
        <f>VLOOKUP(E357,照明設備稼働時間!$A$4:$F$23,5,FALSE)</f>
        <v>242</v>
      </c>
      <c r="L357" s="93" t="str">
        <f t="shared" si="10"/>
        <v>FHF32W1埋込　下面開放　W150</v>
      </c>
      <c r="M357" s="93">
        <f>VLOOKUP(L357,照明器具種一覧!$B$4:$F$130,5,FALSE)</f>
        <v>48</v>
      </c>
      <c r="N357" s="106">
        <v>1</v>
      </c>
      <c r="O357" s="147">
        <f t="shared" si="11"/>
        <v>69.695999999999998</v>
      </c>
    </row>
    <row r="358" spans="1:15">
      <c r="A358" s="90" t="s">
        <v>891</v>
      </c>
      <c r="B358" s="110" t="s">
        <v>531</v>
      </c>
      <c r="C358" s="113" t="s">
        <v>74</v>
      </c>
      <c r="D358" s="90" t="s">
        <v>18</v>
      </c>
      <c r="E358" s="90" t="s">
        <v>512</v>
      </c>
      <c r="F358" s="114" t="s">
        <v>142</v>
      </c>
      <c r="G358" s="94" t="s">
        <v>13</v>
      </c>
      <c r="H358" s="95">
        <v>1</v>
      </c>
      <c r="I358" s="92" t="s">
        <v>163</v>
      </c>
      <c r="J358" s="112">
        <v>2</v>
      </c>
      <c r="K358" s="93">
        <f>VLOOKUP(E358,照明設備稼働時間!$A$4:$F$23,5,FALSE)</f>
        <v>242</v>
      </c>
      <c r="L358" s="93" t="str">
        <f t="shared" si="10"/>
        <v>FHF32W1間接トラフ</v>
      </c>
      <c r="M358" s="93">
        <f>VLOOKUP(L358,照明器具種一覧!$B$4:$F$130,5,FALSE)</f>
        <v>48</v>
      </c>
      <c r="N358" s="106">
        <v>1</v>
      </c>
      <c r="O358" s="147">
        <f t="shared" si="11"/>
        <v>23.231999999999999</v>
      </c>
    </row>
    <row r="359" spans="1:15">
      <c r="A359" s="90" t="s">
        <v>892</v>
      </c>
      <c r="B359" s="110" t="s">
        <v>531</v>
      </c>
      <c r="C359" s="113"/>
      <c r="D359" s="90" t="s">
        <v>18</v>
      </c>
      <c r="E359" s="90" t="s">
        <v>512</v>
      </c>
      <c r="F359" s="114" t="s">
        <v>142</v>
      </c>
      <c r="G359" s="94" t="s">
        <v>187</v>
      </c>
      <c r="H359" s="95">
        <v>1</v>
      </c>
      <c r="I359" s="92" t="s">
        <v>430</v>
      </c>
      <c r="J359" s="112">
        <v>1</v>
      </c>
      <c r="K359" s="93">
        <f>VLOOKUP(E359,照明設備稼働時間!$A$4:$F$23,5,FALSE)</f>
        <v>242</v>
      </c>
      <c r="L359" s="93" t="str">
        <f t="shared" si="10"/>
        <v>FDL27W1ダウンライト　φ150</v>
      </c>
      <c r="M359" s="93">
        <f>VLOOKUP(L359,照明器具種一覧!$B$4:$F$130,5,FALSE)</f>
        <v>32</v>
      </c>
      <c r="N359" s="106">
        <v>1</v>
      </c>
      <c r="O359" s="147">
        <f t="shared" si="11"/>
        <v>7.7439999999999998</v>
      </c>
    </row>
    <row r="360" spans="1:15">
      <c r="A360" s="90" t="s">
        <v>893</v>
      </c>
      <c r="B360" s="110" t="s">
        <v>531</v>
      </c>
      <c r="C360" s="113" t="s">
        <v>91</v>
      </c>
      <c r="D360" s="90" t="s">
        <v>18</v>
      </c>
      <c r="E360" s="90" t="s">
        <v>512</v>
      </c>
      <c r="F360" s="114" t="s">
        <v>296</v>
      </c>
      <c r="G360" s="94" t="s">
        <v>422</v>
      </c>
      <c r="H360" s="95">
        <v>2</v>
      </c>
      <c r="I360" s="92" t="s">
        <v>297</v>
      </c>
      <c r="J360" s="112">
        <v>2</v>
      </c>
      <c r="K360" s="93">
        <f>VLOOKUP(E360,照明設備稼働時間!$A$4:$F$23,5,FALSE)</f>
        <v>242</v>
      </c>
      <c r="L360" s="93" t="str">
        <f t="shared" si="10"/>
        <v>FCL32W+FCL40W2ペンダント</v>
      </c>
      <c r="M360" s="93">
        <f>VLOOKUP(L360,照明器具種一覧!$B$4:$F$130,5,FALSE)</f>
        <v>81</v>
      </c>
      <c r="N360" s="106">
        <v>1</v>
      </c>
      <c r="O360" s="147">
        <f t="shared" si="11"/>
        <v>39.204000000000001</v>
      </c>
    </row>
    <row r="361" spans="1:15">
      <c r="A361" s="90" t="s">
        <v>894</v>
      </c>
      <c r="B361" s="110" t="s">
        <v>531</v>
      </c>
      <c r="C361" s="113" t="s">
        <v>92</v>
      </c>
      <c r="D361" s="90" t="s">
        <v>18</v>
      </c>
      <c r="E361" s="90" t="s">
        <v>512</v>
      </c>
      <c r="F361" s="114" t="s">
        <v>296</v>
      </c>
      <c r="G361" s="94" t="s">
        <v>192</v>
      </c>
      <c r="H361" s="95">
        <v>1</v>
      </c>
      <c r="I361" s="92" t="s">
        <v>298</v>
      </c>
      <c r="J361" s="112">
        <v>1</v>
      </c>
      <c r="K361" s="93">
        <f>VLOOKUP(E361,照明設備稼働時間!$A$4:$F$23,5,FALSE)</f>
        <v>242</v>
      </c>
      <c r="L361" s="93" t="str">
        <f t="shared" si="10"/>
        <v>FDL27W1ﾀﾞｳﾝﾗｲﾄ　和風　□150</v>
      </c>
      <c r="M361" s="93">
        <f>VLOOKUP(L361,照明器具種一覧!$B$4:$F$130,5,FALSE)</f>
        <v>32</v>
      </c>
      <c r="N361" s="106">
        <v>1</v>
      </c>
      <c r="O361" s="147">
        <f t="shared" si="11"/>
        <v>7.7439999999999998</v>
      </c>
    </row>
    <row r="362" spans="1:15">
      <c r="A362" s="90" t="s">
        <v>895</v>
      </c>
      <c r="B362" s="110" t="s">
        <v>531</v>
      </c>
      <c r="C362" s="113" t="s">
        <v>91</v>
      </c>
      <c r="D362" s="90" t="s">
        <v>18</v>
      </c>
      <c r="E362" s="90" t="s">
        <v>512</v>
      </c>
      <c r="F362" s="114" t="s">
        <v>300</v>
      </c>
      <c r="G362" s="94" t="s">
        <v>422</v>
      </c>
      <c r="H362" s="95">
        <v>2</v>
      </c>
      <c r="I362" s="92" t="s">
        <v>297</v>
      </c>
      <c r="J362" s="112">
        <v>2</v>
      </c>
      <c r="K362" s="93">
        <f>VLOOKUP(E362,照明設備稼働時間!$A$4:$F$23,5,FALSE)</f>
        <v>242</v>
      </c>
      <c r="L362" s="93" t="str">
        <f t="shared" si="10"/>
        <v>FCL32W+FCL40W2ペンダント</v>
      </c>
      <c r="M362" s="93">
        <f>VLOOKUP(L362,照明器具種一覧!$B$4:$F$130,5,FALSE)</f>
        <v>81</v>
      </c>
      <c r="N362" s="106">
        <v>1</v>
      </c>
      <c r="O362" s="147">
        <f t="shared" si="11"/>
        <v>39.204000000000001</v>
      </c>
    </row>
    <row r="363" spans="1:15">
      <c r="A363" s="90" t="s">
        <v>896</v>
      </c>
      <c r="B363" s="110" t="s">
        <v>531</v>
      </c>
      <c r="C363" s="113" t="s">
        <v>92</v>
      </c>
      <c r="D363" s="90" t="s">
        <v>18</v>
      </c>
      <c r="E363" s="90" t="s">
        <v>512</v>
      </c>
      <c r="F363" s="114" t="s">
        <v>300</v>
      </c>
      <c r="G363" s="94" t="s">
        <v>192</v>
      </c>
      <c r="H363" s="95">
        <v>1</v>
      </c>
      <c r="I363" s="92" t="s">
        <v>298</v>
      </c>
      <c r="J363" s="112">
        <v>1</v>
      </c>
      <c r="K363" s="93">
        <f>VLOOKUP(E363,照明設備稼働時間!$A$4:$F$23,5,FALSE)</f>
        <v>242</v>
      </c>
      <c r="L363" s="93" t="str">
        <f t="shared" si="10"/>
        <v>FDL27W1ﾀﾞｳﾝﾗｲﾄ　和風　□150</v>
      </c>
      <c r="M363" s="93">
        <f>VLOOKUP(L363,照明器具種一覧!$B$4:$F$130,5,FALSE)</f>
        <v>32</v>
      </c>
      <c r="N363" s="106">
        <v>1</v>
      </c>
      <c r="O363" s="147">
        <f t="shared" si="11"/>
        <v>7.7439999999999998</v>
      </c>
    </row>
    <row r="364" spans="1:15">
      <c r="A364" s="90" t="s">
        <v>897</v>
      </c>
      <c r="B364" s="110" t="s">
        <v>531</v>
      </c>
      <c r="C364" s="113" t="s">
        <v>58</v>
      </c>
      <c r="D364" s="90" t="s">
        <v>18</v>
      </c>
      <c r="E364" s="90" t="s">
        <v>512</v>
      </c>
      <c r="F364" s="114" t="s">
        <v>300</v>
      </c>
      <c r="G364" s="94" t="s">
        <v>13</v>
      </c>
      <c r="H364" s="95">
        <v>1</v>
      </c>
      <c r="I364" s="92" t="s">
        <v>64</v>
      </c>
      <c r="J364" s="112">
        <v>1</v>
      </c>
      <c r="K364" s="93">
        <f>VLOOKUP(E364,照明設備稼働時間!$A$4:$F$23,5,FALSE)</f>
        <v>242</v>
      </c>
      <c r="L364" s="93" t="str">
        <f t="shared" si="10"/>
        <v>FHF32W1片反射笠</v>
      </c>
      <c r="M364" s="93">
        <f>VLOOKUP(L364,照明器具種一覧!$B$4:$F$130,5,FALSE)</f>
        <v>48</v>
      </c>
      <c r="N364" s="106">
        <v>1</v>
      </c>
      <c r="O364" s="147">
        <f t="shared" si="11"/>
        <v>11.616</v>
      </c>
    </row>
    <row r="365" spans="1:15">
      <c r="A365" s="90" t="s">
        <v>898</v>
      </c>
      <c r="B365" s="110" t="s">
        <v>531</v>
      </c>
      <c r="C365" s="113" t="s">
        <v>77</v>
      </c>
      <c r="D365" s="90" t="s">
        <v>18</v>
      </c>
      <c r="E365" s="90" t="s">
        <v>512</v>
      </c>
      <c r="F365" s="114" t="s">
        <v>143</v>
      </c>
      <c r="G365" s="94" t="s">
        <v>13</v>
      </c>
      <c r="H365" s="95">
        <v>1</v>
      </c>
      <c r="I365" s="92" t="s">
        <v>160</v>
      </c>
      <c r="J365" s="112">
        <v>4</v>
      </c>
      <c r="K365" s="93">
        <f>VLOOKUP(E365,照明設備稼働時間!$A$4:$F$23,5,FALSE)</f>
        <v>242</v>
      </c>
      <c r="L365" s="93" t="str">
        <f t="shared" si="10"/>
        <v>FHF32W1埋込　下面開放　W220</v>
      </c>
      <c r="M365" s="93">
        <f>VLOOKUP(L365,照明器具種一覧!$B$4:$F$130,5,FALSE)</f>
        <v>38</v>
      </c>
      <c r="N365" s="106">
        <v>1</v>
      </c>
      <c r="O365" s="147">
        <f t="shared" si="11"/>
        <v>36.783999999999999</v>
      </c>
    </row>
    <row r="366" spans="1:15">
      <c r="A366" s="90" t="s">
        <v>899</v>
      </c>
      <c r="B366" s="110" t="s">
        <v>531</v>
      </c>
      <c r="C366" s="113" t="s">
        <v>74</v>
      </c>
      <c r="D366" s="90" t="s">
        <v>18</v>
      </c>
      <c r="E366" s="90" t="s">
        <v>512</v>
      </c>
      <c r="F366" s="114" t="s">
        <v>143</v>
      </c>
      <c r="G366" s="94" t="s">
        <v>13</v>
      </c>
      <c r="H366" s="95">
        <v>1</v>
      </c>
      <c r="I366" s="92" t="s">
        <v>163</v>
      </c>
      <c r="J366" s="112">
        <v>2</v>
      </c>
      <c r="K366" s="93">
        <f>VLOOKUP(E366,照明設備稼働時間!$A$4:$F$23,5,FALSE)</f>
        <v>242</v>
      </c>
      <c r="L366" s="93" t="str">
        <f t="shared" si="10"/>
        <v>FHF32W1間接トラフ</v>
      </c>
      <c r="M366" s="93">
        <f>VLOOKUP(L366,照明器具種一覧!$B$4:$F$130,5,FALSE)</f>
        <v>48</v>
      </c>
      <c r="N366" s="106">
        <v>1</v>
      </c>
      <c r="O366" s="147">
        <f t="shared" si="11"/>
        <v>23.231999999999999</v>
      </c>
    </row>
    <row r="367" spans="1:15">
      <c r="A367" s="90" t="s">
        <v>900</v>
      </c>
      <c r="B367" s="110" t="s">
        <v>531</v>
      </c>
      <c r="C367" s="113" t="s">
        <v>197</v>
      </c>
      <c r="D367" s="90" t="s">
        <v>18</v>
      </c>
      <c r="E367" s="90" t="s">
        <v>513</v>
      </c>
      <c r="F367" s="114" t="s">
        <v>302</v>
      </c>
      <c r="G367" s="94" t="s">
        <v>13</v>
      </c>
      <c r="H367" s="95">
        <v>2</v>
      </c>
      <c r="I367" s="92" t="s">
        <v>431</v>
      </c>
      <c r="J367" s="112">
        <v>3</v>
      </c>
      <c r="K367" s="93">
        <f>VLOOKUP(E367,照明設備稼働時間!$A$4:$F$23,5,FALSE)</f>
        <v>242</v>
      </c>
      <c r="L367" s="93" t="str">
        <f t="shared" si="10"/>
        <v>FHF32W2逆富士</v>
      </c>
      <c r="M367" s="93">
        <f>VLOOKUP(L367,照明器具種一覧!$B$4:$F$130,5,FALSE)</f>
        <v>91</v>
      </c>
      <c r="N367" s="106">
        <v>1</v>
      </c>
      <c r="O367" s="147">
        <f t="shared" si="11"/>
        <v>66.066000000000003</v>
      </c>
    </row>
    <row r="368" spans="1:15">
      <c r="A368" s="90" t="s">
        <v>901</v>
      </c>
      <c r="B368" s="110" t="s">
        <v>531</v>
      </c>
      <c r="C368" s="113" t="s">
        <v>17</v>
      </c>
      <c r="D368" s="90" t="s">
        <v>18</v>
      </c>
      <c r="E368" s="90" t="s">
        <v>513</v>
      </c>
      <c r="F368" s="114" t="s">
        <v>302</v>
      </c>
      <c r="G368" s="94" t="s">
        <v>13</v>
      </c>
      <c r="H368" s="95">
        <v>1</v>
      </c>
      <c r="I368" s="92" t="s">
        <v>432</v>
      </c>
      <c r="J368" s="112">
        <v>6</v>
      </c>
      <c r="K368" s="93">
        <f>VLOOKUP(E368,照明設備稼働時間!$A$4:$F$23,5,FALSE)</f>
        <v>242</v>
      </c>
      <c r="L368" s="93" t="str">
        <f t="shared" si="10"/>
        <v>FHF32W1逆富士</v>
      </c>
      <c r="M368" s="93">
        <f>VLOOKUP(L368,照明器具種一覧!$B$4:$F$130,5,FALSE)</f>
        <v>48</v>
      </c>
      <c r="N368" s="106">
        <v>1</v>
      </c>
      <c r="O368" s="147">
        <f t="shared" si="11"/>
        <v>69.695999999999998</v>
      </c>
    </row>
    <row r="369" spans="1:15">
      <c r="A369" s="90" t="s">
        <v>902</v>
      </c>
      <c r="B369" s="110" t="s">
        <v>531</v>
      </c>
      <c r="C369" s="113" t="s">
        <v>197</v>
      </c>
      <c r="D369" s="90" t="s">
        <v>18</v>
      </c>
      <c r="E369" s="90" t="s">
        <v>513</v>
      </c>
      <c r="F369" s="114" t="s">
        <v>303</v>
      </c>
      <c r="G369" s="94" t="s">
        <v>13</v>
      </c>
      <c r="H369" s="95">
        <v>2</v>
      </c>
      <c r="I369" s="92" t="s">
        <v>431</v>
      </c>
      <c r="J369" s="112">
        <v>2</v>
      </c>
      <c r="K369" s="93">
        <f>VLOOKUP(E369,照明設備稼働時間!$A$4:$F$23,5,FALSE)</f>
        <v>242</v>
      </c>
      <c r="L369" s="93" t="str">
        <f t="shared" si="10"/>
        <v>FHF32W2逆富士</v>
      </c>
      <c r="M369" s="93">
        <f>VLOOKUP(L369,照明器具種一覧!$B$4:$F$130,5,FALSE)</f>
        <v>91</v>
      </c>
      <c r="N369" s="106">
        <v>1</v>
      </c>
      <c r="O369" s="147">
        <f t="shared" si="11"/>
        <v>44.043999999999997</v>
      </c>
    </row>
    <row r="370" spans="1:15">
      <c r="A370" s="90" t="s">
        <v>903</v>
      </c>
      <c r="B370" s="110" t="s">
        <v>531</v>
      </c>
      <c r="C370" s="113" t="s">
        <v>71</v>
      </c>
      <c r="D370" s="90" t="s">
        <v>18</v>
      </c>
      <c r="E370" s="90" t="s">
        <v>513</v>
      </c>
      <c r="F370" s="114" t="s">
        <v>304</v>
      </c>
      <c r="G370" s="94" t="s">
        <v>13</v>
      </c>
      <c r="H370" s="95">
        <v>2</v>
      </c>
      <c r="I370" s="92" t="s">
        <v>305</v>
      </c>
      <c r="J370" s="112">
        <v>4</v>
      </c>
      <c r="K370" s="93">
        <f>VLOOKUP(E370,照明設備稼働時間!$A$4:$F$23,5,FALSE)</f>
        <v>242</v>
      </c>
      <c r="L370" s="93" t="str">
        <f t="shared" si="10"/>
        <v>FHF32W2埋込　下面開放　W220</v>
      </c>
      <c r="M370" s="93">
        <f>VLOOKUP(L370,照明器具種一覧!$B$4:$F$130,5,FALSE)</f>
        <v>67</v>
      </c>
      <c r="N370" s="106">
        <v>1</v>
      </c>
      <c r="O370" s="147">
        <f t="shared" si="11"/>
        <v>64.855999999999995</v>
      </c>
    </row>
    <row r="371" spans="1:15">
      <c r="A371" s="90" t="s">
        <v>904</v>
      </c>
      <c r="B371" s="110" t="s">
        <v>531</v>
      </c>
      <c r="C371" s="113" t="s">
        <v>99</v>
      </c>
      <c r="D371" s="90" t="s">
        <v>18</v>
      </c>
      <c r="E371" s="90" t="s">
        <v>505</v>
      </c>
      <c r="F371" s="114" t="s">
        <v>306</v>
      </c>
      <c r="G371" s="94" t="s">
        <v>13</v>
      </c>
      <c r="H371" s="95">
        <v>2</v>
      </c>
      <c r="I371" s="92" t="s">
        <v>305</v>
      </c>
      <c r="J371" s="112">
        <v>76</v>
      </c>
      <c r="K371" s="93">
        <f>VLOOKUP(E371,照明設備稼働時間!$A$4:$F$23,5,FALSE)</f>
        <v>2299</v>
      </c>
      <c r="L371" s="93" t="str">
        <f t="shared" si="10"/>
        <v>FHF32W2埋込　下面開放　W220</v>
      </c>
      <c r="M371" s="93">
        <f>VLOOKUP(L371,照明器具種一覧!$B$4:$F$130,5,FALSE)</f>
        <v>67</v>
      </c>
      <c r="N371" s="106">
        <v>1</v>
      </c>
      <c r="O371" s="147">
        <f t="shared" si="11"/>
        <v>11706.508</v>
      </c>
    </row>
    <row r="372" spans="1:15">
      <c r="A372" s="90" t="s">
        <v>905</v>
      </c>
      <c r="B372" s="110" t="s">
        <v>531</v>
      </c>
      <c r="C372" s="113" t="s">
        <v>55</v>
      </c>
      <c r="D372" s="90" t="s">
        <v>18</v>
      </c>
      <c r="E372" s="90" t="s">
        <v>525</v>
      </c>
      <c r="F372" s="114" t="s">
        <v>237</v>
      </c>
      <c r="G372" s="94" t="s">
        <v>13</v>
      </c>
      <c r="H372" s="95">
        <v>2</v>
      </c>
      <c r="I372" s="92" t="s">
        <v>309</v>
      </c>
      <c r="J372" s="112">
        <v>1</v>
      </c>
      <c r="K372" s="93">
        <f>VLOOKUP(E372,照明設備稼働時間!$A$4:$F$23,5,FALSE)</f>
        <v>484</v>
      </c>
      <c r="L372" s="93" t="str">
        <f t="shared" si="10"/>
        <v>FHF32W2反射笠</v>
      </c>
      <c r="M372" s="93">
        <f>VLOOKUP(L372,照明器具種一覧!$B$4:$F$130,5,FALSE)</f>
        <v>91</v>
      </c>
      <c r="N372" s="106">
        <v>1</v>
      </c>
      <c r="O372" s="147">
        <f t="shared" si="11"/>
        <v>44.043999999999997</v>
      </c>
    </row>
    <row r="373" spans="1:15">
      <c r="A373" s="90" t="s">
        <v>906</v>
      </c>
      <c r="B373" s="110" t="s">
        <v>531</v>
      </c>
      <c r="C373" s="113" t="s">
        <v>88</v>
      </c>
      <c r="D373" s="90" t="s">
        <v>18</v>
      </c>
      <c r="E373" s="90" t="s">
        <v>517</v>
      </c>
      <c r="F373" s="114" t="s">
        <v>112</v>
      </c>
      <c r="G373" s="94" t="s">
        <v>13</v>
      </c>
      <c r="H373" s="95">
        <v>2</v>
      </c>
      <c r="I373" s="92" t="s">
        <v>164</v>
      </c>
      <c r="J373" s="112">
        <v>1</v>
      </c>
      <c r="K373" s="93">
        <f>VLOOKUP(E373,照明設備稼働時間!$A$4:$F$23,5,FALSE)</f>
        <v>0</v>
      </c>
      <c r="L373" s="93" t="str">
        <f t="shared" si="10"/>
        <v>FHF32W2反射笠</v>
      </c>
      <c r="M373" s="93">
        <f>VLOOKUP(L373,照明器具種一覧!$B$4:$F$130,5,FALSE)</f>
        <v>91</v>
      </c>
      <c r="N373" s="106">
        <v>1</v>
      </c>
      <c r="O373" s="147">
        <f t="shared" si="11"/>
        <v>0</v>
      </c>
    </row>
    <row r="374" spans="1:15">
      <c r="A374" s="90" t="s">
        <v>907</v>
      </c>
      <c r="B374" s="110" t="s">
        <v>531</v>
      </c>
      <c r="C374" s="113" t="s">
        <v>71</v>
      </c>
      <c r="D374" s="90" t="s">
        <v>18</v>
      </c>
      <c r="E374" s="90" t="s">
        <v>505</v>
      </c>
      <c r="F374" s="114" t="s">
        <v>310</v>
      </c>
      <c r="G374" s="94" t="s">
        <v>189</v>
      </c>
      <c r="H374" s="95">
        <v>1</v>
      </c>
      <c r="I374" s="92" t="s">
        <v>305</v>
      </c>
      <c r="J374" s="112">
        <v>4</v>
      </c>
      <c r="K374" s="93">
        <f>VLOOKUP(E374,照明設備稼働時間!$A$4:$F$23,5,FALSE)</f>
        <v>2299</v>
      </c>
      <c r="L374" s="93" t="str">
        <f t="shared" si="10"/>
        <v>FL40W1埋込　下面開放　W220</v>
      </c>
      <c r="M374" s="93">
        <f>VLOOKUP(L374,照明器具種一覧!$B$4:$F$130,5,FALSE)</f>
        <v>44</v>
      </c>
      <c r="N374" s="106">
        <v>1</v>
      </c>
      <c r="O374" s="147">
        <f t="shared" si="11"/>
        <v>404.62400000000002</v>
      </c>
    </row>
    <row r="375" spans="1:15">
      <c r="A375" s="90" t="s">
        <v>908</v>
      </c>
      <c r="B375" s="110" t="s">
        <v>531</v>
      </c>
      <c r="C375" s="113" t="s">
        <v>73</v>
      </c>
      <c r="D375" s="90" t="s">
        <v>18</v>
      </c>
      <c r="E375" s="90" t="s">
        <v>511</v>
      </c>
      <c r="F375" s="114" t="s">
        <v>311</v>
      </c>
      <c r="G375" s="94" t="s">
        <v>187</v>
      </c>
      <c r="H375" s="95">
        <v>1</v>
      </c>
      <c r="I375" s="92" t="s">
        <v>430</v>
      </c>
      <c r="J375" s="112">
        <v>3</v>
      </c>
      <c r="K375" s="93">
        <f>VLOOKUP(E375,照明設備稼働時間!$A$4:$F$23,5,FALSE)</f>
        <v>484</v>
      </c>
      <c r="L375" s="93" t="str">
        <f t="shared" si="10"/>
        <v>FDL27W1ダウンライト　φ150</v>
      </c>
      <c r="M375" s="93">
        <f>VLOOKUP(L375,照明器具種一覧!$B$4:$F$130,5,FALSE)</f>
        <v>32</v>
      </c>
      <c r="N375" s="106">
        <v>1</v>
      </c>
      <c r="O375" s="147">
        <f t="shared" si="11"/>
        <v>46.463999999999999</v>
      </c>
    </row>
    <row r="376" spans="1:15">
      <c r="A376" s="90" t="s">
        <v>909</v>
      </c>
      <c r="B376" s="110" t="s">
        <v>531</v>
      </c>
      <c r="C376" s="113" t="s">
        <v>83</v>
      </c>
      <c r="D376" s="90" t="s">
        <v>18</v>
      </c>
      <c r="E376" s="90" t="s">
        <v>511</v>
      </c>
      <c r="F376" s="114" t="s">
        <v>311</v>
      </c>
      <c r="G376" s="94" t="s">
        <v>421</v>
      </c>
      <c r="H376" s="95">
        <v>1</v>
      </c>
      <c r="I376" s="92" t="s">
        <v>433</v>
      </c>
      <c r="J376" s="112">
        <v>1</v>
      </c>
      <c r="K376" s="93">
        <f>VLOOKUP(E376,照明設備稼働時間!$A$4:$F$23,5,FALSE)</f>
        <v>484</v>
      </c>
      <c r="L376" s="93" t="str">
        <f t="shared" si="10"/>
        <v>FL20W1棚下灯</v>
      </c>
      <c r="M376" s="93">
        <f>VLOOKUP(L376,照明器具種一覧!$B$4:$F$130,5,FALSE)</f>
        <v>22.5</v>
      </c>
      <c r="N376" s="106">
        <v>1</v>
      </c>
      <c r="O376" s="147">
        <f t="shared" si="11"/>
        <v>10.89</v>
      </c>
    </row>
    <row r="377" spans="1:15">
      <c r="A377" s="90" t="s">
        <v>910</v>
      </c>
      <c r="B377" s="110" t="s">
        <v>531</v>
      </c>
      <c r="C377" s="113" t="s">
        <v>210</v>
      </c>
      <c r="D377" s="90" t="s">
        <v>18</v>
      </c>
      <c r="E377" s="90" t="s">
        <v>505</v>
      </c>
      <c r="F377" s="114" t="s">
        <v>312</v>
      </c>
      <c r="G377" s="94" t="s">
        <v>425</v>
      </c>
      <c r="H377" s="95">
        <v>4</v>
      </c>
      <c r="I377" s="92" t="s">
        <v>271</v>
      </c>
      <c r="J377" s="112">
        <v>2</v>
      </c>
      <c r="K377" s="93">
        <f>VLOOKUP(E377,照明設備稼働時間!$A$4:$F$23,5,FALSE)</f>
        <v>2299</v>
      </c>
      <c r="L377" s="93" t="str">
        <f t="shared" si="10"/>
        <v>FPL55W4埋込　スクエア　ルーバー□600</v>
      </c>
      <c r="M377" s="93">
        <f>VLOOKUP(L377,照明器具種一覧!$B$4:$F$130,5,FALSE)</f>
        <v>210</v>
      </c>
      <c r="N377" s="106">
        <v>1</v>
      </c>
      <c r="O377" s="147">
        <f t="shared" si="11"/>
        <v>965.58</v>
      </c>
    </row>
    <row r="378" spans="1:15">
      <c r="A378" s="90" t="s">
        <v>911</v>
      </c>
      <c r="B378" s="110" t="s">
        <v>531</v>
      </c>
      <c r="C378" s="113" t="s">
        <v>73</v>
      </c>
      <c r="D378" s="90" t="s">
        <v>18</v>
      </c>
      <c r="E378" s="90" t="s">
        <v>505</v>
      </c>
      <c r="F378" s="114" t="s">
        <v>312</v>
      </c>
      <c r="G378" s="94" t="s">
        <v>187</v>
      </c>
      <c r="H378" s="95">
        <v>1</v>
      </c>
      <c r="I378" s="92" t="s">
        <v>430</v>
      </c>
      <c r="J378" s="112">
        <v>6</v>
      </c>
      <c r="K378" s="93">
        <f>VLOOKUP(E378,照明設備稼働時間!$A$4:$F$23,5,FALSE)</f>
        <v>2299</v>
      </c>
      <c r="L378" s="93" t="str">
        <f t="shared" si="10"/>
        <v>FDL27W1ダウンライト　φ150</v>
      </c>
      <c r="M378" s="93">
        <f>VLOOKUP(L378,照明器具種一覧!$B$4:$F$130,5,FALSE)</f>
        <v>32</v>
      </c>
      <c r="N378" s="106">
        <v>1</v>
      </c>
      <c r="O378" s="147">
        <f t="shared" si="11"/>
        <v>441.40800000000002</v>
      </c>
    </row>
    <row r="379" spans="1:15">
      <c r="A379" s="90" t="s">
        <v>912</v>
      </c>
      <c r="B379" s="110" t="s">
        <v>531</v>
      </c>
      <c r="C379" s="113" t="s">
        <v>99</v>
      </c>
      <c r="D379" s="90" t="s">
        <v>18</v>
      </c>
      <c r="E379" s="90" t="s">
        <v>505</v>
      </c>
      <c r="F379" s="114" t="s">
        <v>313</v>
      </c>
      <c r="G379" s="94" t="s">
        <v>13</v>
      </c>
      <c r="H379" s="95">
        <v>2</v>
      </c>
      <c r="I379" s="92" t="s">
        <v>160</v>
      </c>
      <c r="J379" s="112">
        <v>20</v>
      </c>
      <c r="K379" s="93">
        <f>VLOOKUP(E379,照明設備稼働時間!$A$4:$F$23,5,FALSE)</f>
        <v>2299</v>
      </c>
      <c r="L379" s="93" t="str">
        <f t="shared" si="10"/>
        <v>FHF32W2埋込　下面開放　W220</v>
      </c>
      <c r="M379" s="93">
        <f>VLOOKUP(L379,照明器具種一覧!$B$4:$F$130,5,FALSE)</f>
        <v>67</v>
      </c>
      <c r="N379" s="106">
        <v>1</v>
      </c>
      <c r="O379" s="147">
        <f t="shared" si="11"/>
        <v>3080.66</v>
      </c>
    </row>
    <row r="380" spans="1:15">
      <c r="A380" s="90" t="s">
        <v>913</v>
      </c>
      <c r="B380" s="110" t="s">
        <v>531</v>
      </c>
      <c r="C380" s="113" t="s">
        <v>83</v>
      </c>
      <c r="D380" s="90" t="s">
        <v>18</v>
      </c>
      <c r="E380" s="90" t="s">
        <v>505</v>
      </c>
      <c r="F380" s="114" t="s">
        <v>313</v>
      </c>
      <c r="G380" s="94" t="s">
        <v>421</v>
      </c>
      <c r="H380" s="95">
        <v>1</v>
      </c>
      <c r="I380" s="92" t="s">
        <v>433</v>
      </c>
      <c r="J380" s="112">
        <v>1</v>
      </c>
      <c r="K380" s="93">
        <f>VLOOKUP(E380,照明設備稼働時間!$A$4:$F$23,5,FALSE)</f>
        <v>2299</v>
      </c>
      <c r="L380" s="93" t="str">
        <f t="shared" si="10"/>
        <v>FL20W1棚下灯</v>
      </c>
      <c r="M380" s="93">
        <f>VLOOKUP(L380,照明器具種一覧!$B$4:$F$130,5,FALSE)</f>
        <v>22.5</v>
      </c>
      <c r="N380" s="106">
        <v>1</v>
      </c>
      <c r="O380" s="147">
        <f t="shared" si="11"/>
        <v>51.727499999999999</v>
      </c>
    </row>
    <row r="381" spans="1:15">
      <c r="A381" s="90" t="s">
        <v>914</v>
      </c>
      <c r="B381" s="110" t="s">
        <v>531</v>
      </c>
      <c r="C381" s="113" t="s">
        <v>206</v>
      </c>
      <c r="D381" s="90" t="s">
        <v>18</v>
      </c>
      <c r="E381" s="90" t="s">
        <v>505</v>
      </c>
      <c r="F381" s="114" t="s">
        <v>314</v>
      </c>
      <c r="G381" s="94" t="s">
        <v>13</v>
      </c>
      <c r="H381" s="95">
        <v>2</v>
      </c>
      <c r="I381" s="92" t="s">
        <v>264</v>
      </c>
      <c r="J381" s="112">
        <v>6</v>
      </c>
      <c r="K381" s="93">
        <f>VLOOKUP(E381,照明設備稼働時間!$A$4:$F$23,5,FALSE)</f>
        <v>2299</v>
      </c>
      <c r="L381" s="93" t="str">
        <f t="shared" si="10"/>
        <v>FHF32W2埋込　下面開放　ＳＵＳ　W300</v>
      </c>
      <c r="M381" s="93">
        <f>VLOOKUP(L381,照明器具種一覧!$B$4:$F$130,5,FALSE)</f>
        <v>91</v>
      </c>
      <c r="N381" s="106">
        <v>1</v>
      </c>
      <c r="O381" s="147">
        <f t="shared" si="11"/>
        <v>1255.2539999999999</v>
      </c>
    </row>
    <row r="382" spans="1:15">
      <c r="A382" s="90" t="s">
        <v>915</v>
      </c>
      <c r="B382" s="110" t="s">
        <v>531</v>
      </c>
      <c r="C382" s="113" t="s">
        <v>84</v>
      </c>
      <c r="D382" s="90" t="s">
        <v>18</v>
      </c>
      <c r="E382" s="90" t="s">
        <v>505</v>
      </c>
      <c r="F382" s="114" t="s">
        <v>372</v>
      </c>
      <c r="G382" s="94" t="s">
        <v>13</v>
      </c>
      <c r="H382" s="95">
        <v>2</v>
      </c>
      <c r="I382" s="92" t="s">
        <v>160</v>
      </c>
      <c r="J382" s="112">
        <v>4</v>
      </c>
      <c r="K382" s="93">
        <f>VLOOKUP(E382,照明設備稼働時間!$A$4:$F$23,5,FALSE)</f>
        <v>2299</v>
      </c>
      <c r="L382" s="93" t="str">
        <f t="shared" si="10"/>
        <v>FHF32W2埋込　下面開放　W220</v>
      </c>
      <c r="M382" s="93">
        <f>VLOOKUP(L382,照明器具種一覧!$B$4:$F$130,5,FALSE)</f>
        <v>67</v>
      </c>
      <c r="N382" s="106">
        <v>1</v>
      </c>
      <c r="O382" s="147">
        <f t="shared" si="11"/>
        <v>616.13199999999995</v>
      </c>
    </row>
    <row r="383" spans="1:15">
      <c r="A383" s="90" t="s">
        <v>916</v>
      </c>
      <c r="B383" s="110" t="s">
        <v>531</v>
      </c>
      <c r="C383" s="113" t="s">
        <v>84</v>
      </c>
      <c r="D383" s="90" t="s">
        <v>18</v>
      </c>
      <c r="E383" s="90" t="s">
        <v>505</v>
      </c>
      <c r="F383" s="114" t="s">
        <v>315</v>
      </c>
      <c r="G383" s="94" t="s">
        <v>13</v>
      </c>
      <c r="H383" s="95">
        <v>2</v>
      </c>
      <c r="I383" s="92" t="s">
        <v>160</v>
      </c>
      <c r="J383" s="112">
        <v>19</v>
      </c>
      <c r="K383" s="93">
        <f>VLOOKUP(E383,照明設備稼働時間!$A$4:$F$23,5,FALSE)</f>
        <v>2299</v>
      </c>
      <c r="L383" s="93" t="str">
        <f t="shared" si="10"/>
        <v>FHF32W2埋込　下面開放　W220</v>
      </c>
      <c r="M383" s="93">
        <f>VLOOKUP(L383,照明器具種一覧!$B$4:$F$130,5,FALSE)</f>
        <v>67</v>
      </c>
      <c r="N383" s="106">
        <v>1</v>
      </c>
      <c r="O383" s="147">
        <f t="shared" si="11"/>
        <v>2926.627</v>
      </c>
    </row>
    <row r="384" spans="1:15">
      <c r="A384" s="90" t="s">
        <v>917</v>
      </c>
      <c r="B384" s="110" t="s">
        <v>531</v>
      </c>
      <c r="C384" s="113" t="s">
        <v>94</v>
      </c>
      <c r="D384" s="90" t="s">
        <v>18</v>
      </c>
      <c r="E384" s="90" t="s">
        <v>505</v>
      </c>
      <c r="F384" s="114" t="s">
        <v>315</v>
      </c>
      <c r="G384" s="94" t="s">
        <v>13</v>
      </c>
      <c r="H384" s="95">
        <v>1</v>
      </c>
      <c r="I384" s="92" t="s">
        <v>160</v>
      </c>
      <c r="J384" s="112">
        <v>3</v>
      </c>
      <c r="K384" s="93">
        <f>VLOOKUP(E384,照明設備稼働時間!$A$4:$F$23,5,FALSE)</f>
        <v>2299</v>
      </c>
      <c r="L384" s="93" t="str">
        <f t="shared" si="10"/>
        <v>FHF32W1埋込　下面開放　W220</v>
      </c>
      <c r="M384" s="93">
        <f>VLOOKUP(L384,照明器具種一覧!$B$4:$F$130,5,FALSE)</f>
        <v>38</v>
      </c>
      <c r="N384" s="106">
        <v>1</v>
      </c>
      <c r="O384" s="147">
        <f t="shared" si="11"/>
        <v>262.08600000000001</v>
      </c>
    </row>
    <row r="385" spans="1:15">
      <c r="A385" s="90" t="s">
        <v>918</v>
      </c>
      <c r="B385" s="110" t="s">
        <v>531</v>
      </c>
      <c r="C385" s="113" t="s">
        <v>83</v>
      </c>
      <c r="D385" s="90" t="s">
        <v>18</v>
      </c>
      <c r="E385" s="90" t="s">
        <v>505</v>
      </c>
      <c r="F385" s="114" t="s">
        <v>315</v>
      </c>
      <c r="G385" s="94" t="s">
        <v>189</v>
      </c>
      <c r="H385" s="95">
        <v>1</v>
      </c>
      <c r="I385" s="92" t="s">
        <v>435</v>
      </c>
      <c r="J385" s="112">
        <v>1</v>
      </c>
      <c r="K385" s="93">
        <f>VLOOKUP(E385,照明設備稼働時間!$A$4:$F$23,5,FALSE)</f>
        <v>2299</v>
      </c>
      <c r="L385" s="93" t="str">
        <f t="shared" si="10"/>
        <v>FL40W1棚下灯</v>
      </c>
      <c r="M385" s="93">
        <f>VLOOKUP(L385,照明器具種一覧!$B$4:$F$130,5,FALSE)</f>
        <v>44</v>
      </c>
      <c r="N385" s="106">
        <v>1</v>
      </c>
      <c r="O385" s="147">
        <f t="shared" si="11"/>
        <v>101.15600000000001</v>
      </c>
    </row>
    <row r="386" spans="1:15">
      <c r="A386" s="90" t="s">
        <v>919</v>
      </c>
      <c r="B386" s="110" t="s">
        <v>531</v>
      </c>
      <c r="C386" s="113" t="s">
        <v>84</v>
      </c>
      <c r="D386" s="90" t="s">
        <v>18</v>
      </c>
      <c r="E386" s="90" t="s">
        <v>505</v>
      </c>
      <c r="F386" s="114" t="s">
        <v>318</v>
      </c>
      <c r="G386" s="94" t="s">
        <v>13</v>
      </c>
      <c r="H386" s="95">
        <v>2</v>
      </c>
      <c r="I386" s="92" t="s">
        <v>160</v>
      </c>
      <c r="J386" s="112">
        <v>4</v>
      </c>
      <c r="K386" s="93">
        <f>VLOOKUP(E386,照明設備稼働時間!$A$4:$F$23,5,FALSE)</f>
        <v>2299</v>
      </c>
      <c r="L386" s="93" t="str">
        <f t="shared" si="10"/>
        <v>FHF32W2埋込　下面開放　W220</v>
      </c>
      <c r="M386" s="93">
        <f>VLOOKUP(L386,照明器具種一覧!$B$4:$F$130,5,FALSE)</f>
        <v>67</v>
      </c>
      <c r="N386" s="106">
        <v>1</v>
      </c>
      <c r="O386" s="147">
        <f t="shared" si="11"/>
        <v>616.13199999999995</v>
      </c>
    </row>
    <row r="387" spans="1:15">
      <c r="A387" s="90" t="s">
        <v>920</v>
      </c>
      <c r="B387" s="110" t="s">
        <v>531</v>
      </c>
      <c r="C387" s="113" t="s">
        <v>71</v>
      </c>
      <c r="D387" s="90" t="s">
        <v>18</v>
      </c>
      <c r="E387" s="90" t="s">
        <v>505</v>
      </c>
      <c r="F387" s="114" t="s">
        <v>319</v>
      </c>
      <c r="G387" s="94" t="s">
        <v>189</v>
      </c>
      <c r="H387" s="95">
        <v>2</v>
      </c>
      <c r="I387" s="92" t="s">
        <v>305</v>
      </c>
      <c r="J387" s="112">
        <v>2</v>
      </c>
      <c r="K387" s="93">
        <f>VLOOKUP(E387,照明設備稼働時間!$A$4:$F$23,5,FALSE)</f>
        <v>2299</v>
      </c>
      <c r="L387" s="93" t="str">
        <f t="shared" si="10"/>
        <v>FL40W2埋込　下面開放　W220</v>
      </c>
      <c r="M387" s="93">
        <f>VLOOKUP(L387,照明器具種一覧!$B$4:$F$130,5,FALSE)</f>
        <v>44</v>
      </c>
      <c r="N387" s="106">
        <v>1</v>
      </c>
      <c r="O387" s="147">
        <f t="shared" si="11"/>
        <v>202.31200000000001</v>
      </c>
    </row>
    <row r="388" spans="1:15">
      <c r="A388" s="90" t="s">
        <v>921</v>
      </c>
      <c r="B388" s="110" t="s">
        <v>531</v>
      </c>
      <c r="C388" s="113" t="s">
        <v>84</v>
      </c>
      <c r="D388" s="90" t="s">
        <v>18</v>
      </c>
      <c r="E388" s="90" t="s">
        <v>505</v>
      </c>
      <c r="F388" s="114" t="s">
        <v>320</v>
      </c>
      <c r="G388" s="94" t="s">
        <v>13</v>
      </c>
      <c r="H388" s="95">
        <v>2</v>
      </c>
      <c r="I388" s="92" t="s">
        <v>160</v>
      </c>
      <c r="J388" s="112">
        <v>4</v>
      </c>
      <c r="K388" s="93">
        <f>VLOOKUP(E388,照明設備稼働時間!$A$4:$F$23,5,FALSE)</f>
        <v>2299</v>
      </c>
      <c r="L388" s="93" t="str">
        <f t="shared" si="10"/>
        <v>FHF32W2埋込　下面開放　W220</v>
      </c>
      <c r="M388" s="93">
        <f>VLOOKUP(L388,照明器具種一覧!$B$4:$F$130,5,FALSE)</f>
        <v>67</v>
      </c>
      <c r="N388" s="106">
        <v>1</v>
      </c>
      <c r="O388" s="147">
        <f t="shared" si="11"/>
        <v>616.13199999999995</v>
      </c>
    </row>
    <row r="389" spans="1:15">
      <c r="A389" s="90" t="s">
        <v>922</v>
      </c>
      <c r="B389" s="110" t="s">
        <v>531</v>
      </c>
      <c r="C389" s="113" t="s">
        <v>84</v>
      </c>
      <c r="D389" s="90" t="s">
        <v>18</v>
      </c>
      <c r="E389" s="90" t="s">
        <v>505</v>
      </c>
      <c r="F389" s="114" t="s">
        <v>321</v>
      </c>
      <c r="G389" s="94" t="s">
        <v>13</v>
      </c>
      <c r="H389" s="95">
        <v>2</v>
      </c>
      <c r="I389" s="92" t="s">
        <v>160</v>
      </c>
      <c r="J389" s="112">
        <v>2</v>
      </c>
      <c r="K389" s="93">
        <f>VLOOKUP(E389,照明設備稼働時間!$A$4:$F$23,5,FALSE)</f>
        <v>2299</v>
      </c>
      <c r="L389" s="93" t="str">
        <f t="shared" ref="L389:L452" si="12">G389&amp;H389&amp;I389</f>
        <v>FHF32W2埋込　下面開放　W220</v>
      </c>
      <c r="M389" s="93">
        <f>VLOOKUP(L389,照明器具種一覧!$B$4:$F$130,5,FALSE)</f>
        <v>67</v>
      </c>
      <c r="N389" s="106">
        <v>1</v>
      </c>
      <c r="O389" s="147">
        <f t="shared" ref="O389:O452" si="13">(J389*K389*M389*N389)/1000</f>
        <v>308.06599999999997</v>
      </c>
    </row>
    <row r="390" spans="1:15">
      <c r="A390" s="90" t="s">
        <v>923</v>
      </c>
      <c r="B390" s="110" t="s">
        <v>531</v>
      </c>
      <c r="C390" s="113" t="s">
        <v>17</v>
      </c>
      <c r="D390" s="90" t="s">
        <v>18</v>
      </c>
      <c r="E390" s="90" t="s">
        <v>513</v>
      </c>
      <c r="F390" s="114" t="s">
        <v>322</v>
      </c>
      <c r="G390" s="94" t="s">
        <v>13</v>
      </c>
      <c r="H390" s="95">
        <v>1</v>
      </c>
      <c r="I390" s="92" t="s">
        <v>432</v>
      </c>
      <c r="J390" s="112">
        <v>2</v>
      </c>
      <c r="K390" s="93">
        <f>VLOOKUP(E390,照明設備稼働時間!$A$4:$F$23,5,FALSE)</f>
        <v>242</v>
      </c>
      <c r="L390" s="93" t="str">
        <f t="shared" si="12"/>
        <v>FHF32W1逆富士</v>
      </c>
      <c r="M390" s="93">
        <f>VLOOKUP(L390,照明器具種一覧!$B$4:$F$130,5,FALSE)</f>
        <v>48</v>
      </c>
      <c r="N390" s="106">
        <v>1</v>
      </c>
      <c r="O390" s="147">
        <f t="shared" si="13"/>
        <v>23.231999999999999</v>
      </c>
    </row>
    <row r="391" spans="1:15">
      <c r="A391" s="90" t="s">
        <v>924</v>
      </c>
      <c r="B391" s="110" t="s">
        <v>531</v>
      </c>
      <c r="C391" s="113" t="s">
        <v>84</v>
      </c>
      <c r="D391" s="90" t="s">
        <v>18</v>
      </c>
      <c r="E391" s="90" t="s">
        <v>505</v>
      </c>
      <c r="F391" s="114" t="s">
        <v>365</v>
      </c>
      <c r="G391" s="94" t="s">
        <v>13</v>
      </c>
      <c r="H391" s="95">
        <v>2</v>
      </c>
      <c r="I391" s="92" t="s">
        <v>160</v>
      </c>
      <c r="J391" s="112">
        <v>1</v>
      </c>
      <c r="K391" s="93">
        <f>VLOOKUP(E391,照明設備稼働時間!$A$4:$F$23,5,FALSE)</f>
        <v>2299</v>
      </c>
      <c r="L391" s="93" t="str">
        <f t="shared" si="12"/>
        <v>FHF32W2埋込　下面開放　W220</v>
      </c>
      <c r="M391" s="93">
        <f>VLOOKUP(L391,照明器具種一覧!$B$4:$F$130,5,FALSE)</f>
        <v>67</v>
      </c>
      <c r="N391" s="106">
        <v>1</v>
      </c>
      <c r="O391" s="147">
        <f t="shared" si="13"/>
        <v>154.03299999999999</v>
      </c>
    </row>
    <row r="392" spans="1:15">
      <c r="A392" s="90" t="s">
        <v>925</v>
      </c>
      <c r="B392" s="110" t="s">
        <v>531</v>
      </c>
      <c r="C392" s="113" t="s">
        <v>84</v>
      </c>
      <c r="D392" s="90" t="s">
        <v>18</v>
      </c>
      <c r="E392" s="90" t="s">
        <v>505</v>
      </c>
      <c r="F392" s="114" t="s">
        <v>324</v>
      </c>
      <c r="G392" s="94" t="s">
        <v>13</v>
      </c>
      <c r="H392" s="95">
        <v>2</v>
      </c>
      <c r="I392" s="92" t="s">
        <v>160</v>
      </c>
      <c r="J392" s="112">
        <v>2</v>
      </c>
      <c r="K392" s="93">
        <f>VLOOKUP(E392,照明設備稼働時間!$A$4:$F$23,5,FALSE)</f>
        <v>2299</v>
      </c>
      <c r="L392" s="93" t="str">
        <f t="shared" si="12"/>
        <v>FHF32W2埋込　下面開放　W220</v>
      </c>
      <c r="M392" s="93">
        <f>VLOOKUP(L392,照明器具種一覧!$B$4:$F$130,5,FALSE)</f>
        <v>67</v>
      </c>
      <c r="N392" s="106">
        <v>1</v>
      </c>
      <c r="O392" s="147">
        <f t="shared" si="13"/>
        <v>308.06599999999997</v>
      </c>
    </row>
    <row r="393" spans="1:15">
      <c r="A393" s="90" t="s">
        <v>926</v>
      </c>
      <c r="B393" s="110" t="s">
        <v>531</v>
      </c>
      <c r="C393" s="113" t="s">
        <v>367</v>
      </c>
      <c r="D393" s="90" t="s">
        <v>18</v>
      </c>
      <c r="E393" s="90" t="s">
        <v>507</v>
      </c>
      <c r="F393" s="114" t="s">
        <v>141</v>
      </c>
      <c r="G393" s="94" t="s">
        <v>368</v>
      </c>
      <c r="H393" s="95">
        <v>1</v>
      </c>
      <c r="I393" s="92" t="s">
        <v>366</v>
      </c>
      <c r="J393" s="112">
        <v>4</v>
      </c>
      <c r="K393" s="93">
        <f>VLOOKUP(E393,照明設備稼働時間!$A$4:$F$23,5,FALSE)</f>
        <v>2299</v>
      </c>
      <c r="L393" s="93" t="str">
        <f t="shared" si="12"/>
        <v>FPL9W1フットライト</v>
      </c>
      <c r="M393" s="93">
        <f>VLOOKUP(L393,照明器具種一覧!$B$4:$F$130,5,FALSE)</f>
        <v>13</v>
      </c>
      <c r="N393" s="106">
        <v>1</v>
      </c>
      <c r="O393" s="147">
        <f t="shared" si="13"/>
        <v>119.548</v>
      </c>
    </row>
    <row r="394" spans="1:15">
      <c r="A394" s="90" t="s">
        <v>927</v>
      </c>
      <c r="B394" s="110" t="s">
        <v>531</v>
      </c>
      <c r="C394" s="113" t="s">
        <v>80</v>
      </c>
      <c r="D394" s="90" t="s">
        <v>18</v>
      </c>
      <c r="E394" s="90" t="s">
        <v>15</v>
      </c>
      <c r="F394" s="114" t="s">
        <v>280</v>
      </c>
      <c r="G394" s="94" t="s">
        <v>190</v>
      </c>
      <c r="H394" s="95">
        <v>1</v>
      </c>
      <c r="I394" s="92" t="s">
        <v>272</v>
      </c>
      <c r="J394" s="112">
        <v>1</v>
      </c>
      <c r="K394" s="93">
        <f>VLOOKUP(E394,照明設備稼働時間!$A$4:$F$23,5,FALSE)</f>
        <v>8760</v>
      </c>
      <c r="L394" s="93" t="str">
        <f t="shared" si="12"/>
        <v>CF135T4ENL1C級　避難口誘導灯　片面　壁埋　左向</v>
      </c>
      <c r="M394" s="93">
        <f>VLOOKUP(L394,照明器具種一覧!$B$4:$F$130,5,FALSE)</f>
        <v>5.3</v>
      </c>
      <c r="N394" s="106">
        <v>1</v>
      </c>
      <c r="O394" s="147">
        <f t="shared" si="13"/>
        <v>46.427999999999997</v>
      </c>
    </row>
    <row r="395" spans="1:15">
      <c r="A395" s="90" t="s">
        <v>928</v>
      </c>
      <c r="B395" s="110" t="s">
        <v>531</v>
      </c>
      <c r="C395" s="113" t="s">
        <v>80</v>
      </c>
      <c r="D395" s="90" t="s">
        <v>18</v>
      </c>
      <c r="E395" s="90" t="s">
        <v>15</v>
      </c>
      <c r="F395" s="114" t="s">
        <v>222</v>
      </c>
      <c r="G395" s="94" t="s">
        <v>190</v>
      </c>
      <c r="H395" s="95">
        <v>1</v>
      </c>
      <c r="I395" s="92" t="s">
        <v>281</v>
      </c>
      <c r="J395" s="112">
        <v>1</v>
      </c>
      <c r="K395" s="93">
        <f>VLOOKUP(E395,照明設備稼働時間!$A$4:$F$23,5,FALSE)</f>
        <v>8760</v>
      </c>
      <c r="L395" s="93" t="str">
        <f t="shared" si="12"/>
        <v>CF135T4ENL1C級　避難口誘導灯　片面　天付　左向</v>
      </c>
      <c r="M395" s="93">
        <f>VLOOKUP(L395,照明器具種一覧!$B$4:$F$130,5,FALSE)</f>
        <v>4.5</v>
      </c>
      <c r="N395" s="106">
        <v>1</v>
      </c>
      <c r="O395" s="147">
        <f t="shared" si="13"/>
        <v>39.42</v>
      </c>
    </row>
    <row r="396" spans="1:15">
      <c r="A396" s="90" t="s">
        <v>929</v>
      </c>
      <c r="B396" s="110" t="s">
        <v>531</v>
      </c>
      <c r="C396" s="113" t="s">
        <v>81</v>
      </c>
      <c r="D396" s="90" t="s">
        <v>18</v>
      </c>
      <c r="E396" s="90" t="s">
        <v>15</v>
      </c>
      <c r="F396" s="114" t="s">
        <v>222</v>
      </c>
      <c r="G396" s="94" t="s">
        <v>190</v>
      </c>
      <c r="H396" s="95">
        <v>2</v>
      </c>
      <c r="I396" s="92" t="s">
        <v>282</v>
      </c>
      <c r="J396" s="112">
        <v>2</v>
      </c>
      <c r="K396" s="93">
        <f>VLOOKUP(E396,照明設備稼働時間!$A$4:$F$23,5,FALSE)</f>
        <v>8760</v>
      </c>
      <c r="L396" s="93" t="str">
        <f t="shared" si="12"/>
        <v>CF135T4ENL2C級　通路誘導灯　両面　天埋　左右矢</v>
      </c>
      <c r="M396" s="93">
        <f>VLOOKUP(L396,照明器具種一覧!$B$4:$F$130,5,FALSE)</f>
        <v>8</v>
      </c>
      <c r="N396" s="106">
        <v>1</v>
      </c>
      <c r="O396" s="147">
        <f t="shared" si="13"/>
        <v>140.16</v>
      </c>
    </row>
    <row r="397" spans="1:15">
      <c r="A397" s="90" t="s">
        <v>930</v>
      </c>
      <c r="B397" s="110" t="s">
        <v>531</v>
      </c>
      <c r="C397" s="113" t="s">
        <v>201</v>
      </c>
      <c r="D397" s="90" t="s">
        <v>18</v>
      </c>
      <c r="E397" s="90" t="s">
        <v>15</v>
      </c>
      <c r="F397" s="114" t="s">
        <v>157</v>
      </c>
      <c r="G397" s="94" t="s">
        <v>273</v>
      </c>
      <c r="H397" s="95">
        <v>1</v>
      </c>
      <c r="I397" s="92" t="s">
        <v>162</v>
      </c>
      <c r="J397" s="112">
        <v>1</v>
      </c>
      <c r="K397" s="93">
        <f>VLOOKUP(E397,照明設備稼働時間!$A$4:$F$23,5,FALSE)</f>
        <v>8760</v>
      </c>
      <c r="L397" s="93" t="str">
        <f t="shared" si="12"/>
        <v>FL10W1誘導灯</v>
      </c>
      <c r="M397" s="93">
        <f>VLOOKUP(L397,照明器具種一覧!$B$4:$F$130,5,FALSE)</f>
        <v>13</v>
      </c>
      <c r="N397" s="106">
        <v>1</v>
      </c>
      <c r="O397" s="147">
        <f t="shared" si="13"/>
        <v>113.88</v>
      </c>
    </row>
    <row r="398" spans="1:15">
      <c r="A398" s="90" t="s">
        <v>931</v>
      </c>
      <c r="B398" s="110" t="s">
        <v>531</v>
      </c>
      <c r="C398" s="113" t="s">
        <v>75</v>
      </c>
      <c r="D398" s="90" t="s">
        <v>18</v>
      </c>
      <c r="E398" s="90" t="s">
        <v>15</v>
      </c>
      <c r="F398" s="114" t="s">
        <v>235</v>
      </c>
      <c r="G398" s="94" t="s">
        <v>188</v>
      </c>
      <c r="H398" s="95">
        <v>1</v>
      </c>
      <c r="I398" s="92" t="s">
        <v>291</v>
      </c>
      <c r="J398" s="112">
        <v>2</v>
      </c>
      <c r="K398" s="93">
        <f>VLOOKUP(E398,照明設備稼働時間!$A$4:$F$23,5,FALSE)</f>
        <v>8760</v>
      </c>
      <c r="L398" s="93" t="str">
        <f t="shared" si="12"/>
        <v>CF220T4ENL1BL級　避難口誘導灯　片面　壁付　左向</v>
      </c>
      <c r="M398" s="93">
        <f>VLOOKUP(L398,照明器具種一覧!$B$4:$F$130,5,FALSE)</f>
        <v>10</v>
      </c>
      <c r="N398" s="106">
        <v>1</v>
      </c>
      <c r="O398" s="147">
        <f t="shared" si="13"/>
        <v>175.2</v>
      </c>
    </row>
    <row r="399" spans="1:15">
      <c r="A399" s="90" t="s">
        <v>932</v>
      </c>
      <c r="B399" s="110" t="s">
        <v>531</v>
      </c>
      <c r="C399" s="113" t="s">
        <v>81</v>
      </c>
      <c r="D399" s="90" t="s">
        <v>18</v>
      </c>
      <c r="E399" s="90" t="s">
        <v>15</v>
      </c>
      <c r="F399" s="114" t="s">
        <v>235</v>
      </c>
      <c r="G399" s="94" t="s">
        <v>190</v>
      </c>
      <c r="H399" s="95">
        <v>2</v>
      </c>
      <c r="I399" s="92" t="s">
        <v>292</v>
      </c>
      <c r="J399" s="112">
        <v>1</v>
      </c>
      <c r="K399" s="93">
        <f>VLOOKUP(E399,照明設備稼働時間!$A$4:$F$23,5,FALSE)</f>
        <v>8760</v>
      </c>
      <c r="L399" s="93" t="str">
        <f t="shared" si="12"/>
        <v>CF135T4ENL2C級　通路誘導灯　両面　天付　左右矢印</v>
      </c>
      <c r="M399" s="93">
        <f>VLOOKUP(L399,照明器具種一覧!$B$4:$F$130,5,FALSE)</f>
        <v>7.5</v>
      </c>
      <c r="N399" s="106">
        <v>1</v>
      </c>
      <c r="O399" s="147">
        <f t="shared" si="13"/>
        <v>65.7</v>
      </c>
    </row>
    <row r="400" spans="1:15">
      <c r="A400" s="90" t="s">
        <v>933</v>
      </c>
      <c r="B400" s="110" t="s">
        <v>531</v>
      </c>
      <c r="C400" s="113" t="s">
        <v>208</v>
      </c>
      <c r="D400" s="90" t="s">
        <v>18</v>
      </c>
      <c r="E400" s="90" t="s">
        <v>15</v>
      </c>
      <c r="F400" s="114" t="s">
        <v>235</v>
      </c>
      <c r="G400" s="94" t="s">
        <v>190</v>
      </c>
      <c r="H400" s="95">
        <v>1</v>
      </c>
      <c r="I400" s="92" t="s">
        <v>293</v>
      </c>
      <c r="J400" s="112">
        <v>1</v>
      </c>
      <c r="K400" s="93">
        <f>VLOOKUP(E400,照明設備稼働時間!$A$4:$F$23,5,FALSE)</f>
        <v>8760</v>
      </c>
      <c r="L400" s="93" t="str">
        <f t="shared" si="12"/>
        <v>CF135T4ENL1C級　通路誘導灯　片面　天埋　左矢</v>
      </c>
      <c r="M400" s="93">
        <f>VLOOKUP(L400,照明器具種一覧!$B$4:$F$130,5,FALSE)</f>
        <v>4.5</v>
      </c>
      <c r="N400" s="106">
        <v>1</v>
      </c>
      <c r="O400" s="147">
        <f t="shared" si="13"/>
        <v>39.42</v>
      </c>
    </row>
    <row r="401" spans="1:15">
      <c r="A401" s="90" t="s">
        <v>934</v>
      </c>
      <c r="B401" s="110" t="s">
        <v>531</v>
      </c>
      <c r="C401" s="113" t="s">
        <v>201</v>
      </c>
      <c r="D401" s="90" t="s">
        <v>18</v>
      </c>
      <c r="E401" s="90" t="s">
        <v>15</v>
      </c>
      <c r="F401" s="114" t="s">
        <v>239</v>
      </c>
      <c r="G401" s="94" t="s">
        <v>273</v>
      </c>
      <c r="H401" s="95">
        <v>1</v>
      </c>
      <c r="I401" s="92" t="s">
        <v>294</v>
      </c>
      <c r="J401" s="112">
        <v>1</v>
      </c>
      <c r="K401" s="93">
        <f>VLOOKUP(E401,照明設備稼働時間!$A$4:$F$23,5,FALSE)</f>
        <v>8760</v>
      </c>
      <c r="L401" s="93" t="str">
        <f t="shared" si="12"/>
        <v>FL10W1C級　避難口誘導灯　片面　壁埋　左向</v>
      </c>
      <c r="M401" s="93">
        <f>VLOOKUP(L401,照明器具種一覧!$B$4:$F$130,5,FALSE)</f>
        <v>13</v>
      </c>
      <c r="N401" s="106">
        <v>1</v>
      </c>
      <c r="O401" s="147">
        <f t="shared" si="13"/>
        <v>113.88</v>
      </c>
    </row>
    <row r="402" spans="1:15">
      <c r="A402" s="90" t="s">
        <v>935</v>
      </c>
      <c r="B402" s="110" t="s">
        <v>531</v>
      </c>
      <c r="C402" s="113" t="s">
        <v>95</v>
      </c>
      <c r="D402" s="90" t="s">
        <v>18</v>
      </c>
      <c r="E402" s="90" t="s">
        <v>15</v>
      </c>
      <c r="F402" s="114" t="s">
        <v>306</v>
      </c>
      <c r="G402" s="94" t="s">
        <v>193</v>
      </c>
      <c r="H402" s="95">
        <v>1</v>
      </c>
      <c r="I402" s="92" t="s">
        <v>307</v>
      </c>
      <c r="J402" s="112">
        <v>1</v>
      </c>
      <c r="K402" s="93">
        <f>VLOOKUP(E402,照明設備稼働時間!$A$4:$F$23,5,FALSE)</f>
        <v>8760</v>
      </c>
      <c r="L402" s="93" t="str">
        <f t="shared" si="12"/>
        <v>CF210T4ENL1BL級　避難口誘導灯　両面　天埋　左右向</v>
      </c>
      <c r="M402" s="93">
        <f>VLOOKUP(L402,照明器具種一覧!$B$4:$F$130,5,FALSE)</f>
        <v>5.3</v>
      </c>
      <c r="N402" s="106">
        <v>1</v>
      </c>
      <c r="O402" s="147">
        <f t="shared" si="13"/>
        <v>46.427999999999997</v>
      </c>
    </row>
    <row r="403" spans="1:15">
      <c r="A403" s="90" t="s">
        <v>936</v>
      </c>
      <c r="B403" s="110" t="s">
        <v>531</v>
      </c>
      <c r="C403" s="113" t="s">
        <v>81</v>
      </c>
      <c r="D403" s="90" t="s">
        <v>18</v>
      </c>
      <c r="E403" s="90" t="s">
        <v>15</v>
      </c>
      <c r="F403" s="114" t="s">
        <v>306</v>
      </c>
      <c r="G403" s="94" t="s">
        <v>190</v>
      </c>
      <c r="H403" s="95">
        <v>2</v>
      </c>
      <c r="I403" s="92" t="s">
        <v>308</v>
      </c>
      <c r="J403" s="112">
        <v>5</v>
      </c>
      <c r="K403" s="93">
        <f>VLOOKUP(E403,照明設備稼働時間!$A$4:$F$23,5,FALSE)</f>
        <v>8760</v>
      </c>
      <c r="L403" s="93" t="str">
        <f t="shared" si="12"/>
        <v>CF135T4ENL2C級　通路誘導灯　片面　壁埋　左右矢</v>
      </c>
      <c r="M403" s="93">
        <f>VLOOKUP(L403,照明器具種一覧!$B$4:$F$130,5,FALSE)</f>
        <v>7.5</v>
      </c>
      <c r="N403" s="106">
        <v>1</v>
      </c>
      <c r="O403" s="147">
        <f t="shared" si="13"/>
        <v>328.5</v>
      </c>
    </row>
    <row r="404" spans="1:15">
      <c r="A404" s="90" t="s">
        <v>937</v>
      </c>
      <c r="B404" s="110" t="s">
        <v>531</v>
      </c>
      <c r="C404" s="113" t="s">
        <v>75</v>
      </c>
      <c r="D404" s="90" t="s">
        <v>18</v>
      </c>
      <c r="E404" s="90" t="s">
        <v>15</v>
      </c>
      <c r="F404" s="114" t="s">
        <v>315</v>
      </c>
      <c r="G404" s="94" t="s">
        <v>188</v>
      </c>
      <c r="H404" s="95">
        <v>1</v>
      </c>
      <c r="I404" s="92" t="s">
        <v>316</v>
      </c>
      <c r="J404" s="112">
        <v>1</v>
      </c>
      <c r="K404" s="93">
        <f>VLOOKUP(E404,照明設備稼働時間!$A$4:$F$23,5,FALSE)</f>
        <v>8760</v>
      </c>
      <c r="L404" s="93" t="str">
        <f t="shared" si="12"/>
        <v>CF220T4ENL1BL級　通路誘導灯　両面　天付　左右矢</v>
      </c>
      <c r="M404" s="93">
        <f>VLOOKUP(L404,照明器具種一覧!$B$4:$F$130,5,FALSE)</f>
        <v>10</v>
      </c>
      <c r="N404" s="106">
        <v>1</v>
      </c>
      <c r="O404" s="147">
        <f t="shared" si="13"/>
        <v>87.6</v>
      </c>
    </row>
    <row r="405" spans="1:15">
      <c r="A405" s="90" t="s">
        <v>938</v>
      </c>
      <c r="B405" s="110" t="s">
        <v>531</v>
      </c>
      <c r="C405" s="113" t="s">
        <v>279</v>
      </c>
      <c r="D405" s="90" t="s">
        <v>18</v>
      </c>
      <c r="E405" s="90" t="s">
        <v>15</v>
      </c>
      <c r="F405" s="114" t="s">
        <v>315</v>
      </c>
      <c r="G405" s="94" t="s">
        <v>193</v>
      </c>
      <c r="H405" s="95">
        <v>2</v>
      </c>
      <c r="I405" s="92" t="s">
        <v>317</v>
      </c>
      <c r="J405" s="112">
        <v>1</v>
      </c>
      <c r="K405" s="93">
        <f>VLOOKUP(E405,照明設備稼働時間!$A$4:$F$23,5,FALSE)</f>
        <v>8760</v>
      </c>
      <c r="L405" s="93" t="str">
        <f t="shared" si="12"/>
        <v>CF210T4ENL2BL級　避難口誘導灯　片面　壁付　左向</v>
      </c>
      <c r="M405" s="93">
        <f>VLOOKUP(L405,照明器具種一覧!$B$4:$F$130,5,FALSE)</f>
        <v>5.3</v>
      </c>
      <c r="N405" s="106">
        <v>1</v>
      </c>
      <c r="O405" s="147">
        <f t="shared" si="13"/>
        <v>46.427999999999997</v>
      </c>
    </row>
    <row r="406" spans="1:15">
      <c r="A406" s="90" t="s">
        <v>939</v>
      </c>
      <c r="B406" s="110" t="s">
        <v>531</v>
      </c>
      <c r="C406" s="113" t="s">
        <v>369</v>
      </c>
      <c r="D406" s="90" t="s">
        <v>18</v>
      </c>
      <c r="E406" s="90" t="s">
        <v>516</v>
      </c>
      <c r="F406" s="114" t="s">
        <v>52</v>
      </c>
      <c r="G406" s="94" t="s">
        <v>13</v>
      </c>
      <c r="H406" s="95">
        <v>1</v>
      </c>
      <c r="I406" s="92" t="s">
        <v>418</v>
      </c>
      <c r="J406" s="112">
        <v>2</v>
      </c>
      <c r="K406" s="93">
        <v>2299</v>
      </c>
      <c r="L406" s="93" t="str">
        <f t="shared" si="12"/>
        <v>FHF32W1階段灯　非常灯兼用　電池内蔵</v>
      </c>
      <c r="M406" s="93">
        <f>VLOOKUP(L406,照明器具種一覧!$B$4:$F$130,5,FALSE)</f>
        <v>38</v>
      </c>
      <c r="N406" s="106">
        <v>1</v>
      </c>
      <c r="O406" s="147">
        <f t="shared" si="13"/>
        <v>174.72399999999999</v>
      </c>
    </row>
    <row r="407" spans="1:15">
      <c r="A407" s="90" t="s">
        <v>940</v>
      </c>
      <c r="B407" s="110" t="s">
        <v>531</v>
      </c>
      <c r="C407" s="113" t="s">
        <v>72</v>
      </c>
      <c r="D407" s="90" t="s">
        <v>18</v>
      </c>
      <c r="E407" s="90" t="s">
        <v>516</v>
      </c>
      <c r="F407" s="114" t="s">
        <v>280</v>
      </c>
      <c r="G407" s="94" t="s">
        <v>67</v>
      </c>
      <c r="H407" s="95">
        <v>1</v>
      </c>
      <c r="I407" s="92" t="s">
        <v>161</v>
      </c>
      <c r="J407" s="112">
        <v>4</v>
      </c>
      <c r="K407" s="93">
        <f>VLOOKUP(E407,照明設備稼働時間!$A$4:$F$23,5,FALSE)</f>
        <v>0</v>
      </c>
      <c r="L407" s="93" t="str">
        <f t="shared" si="12"/>
        <v>PIL40W1非常灯　電源別置　φ100</v>
      </c>
      <c r="M407" s="93">
        <f>VLOOKUP(L407,照明器具種一覧!$B$4:$F$130,5,FALSE)</f>
        <v>40</v>
      </c>
      <c r="N407" s="106">
        <v>1</v>
      </c>
      <c r="O407" s="147">
        <f t="shared" si="13"/>
        <v>0</v>
      </c>
    </row>
    <row r="408" spans="1:15">
      <c r="A408" s="90" t="s">
        <v>941</v>
      </c>
      <c r="B408" s="110" t="s">
        <v>531</v>
      </c>
      <c r="C408" s="113" t="s">
        <v>72</v>
      </c>
      <c r="D408" s="90" t="s">
        <v>18</v>
      </c>
      <c r="E408" s="90" t="s">
        <v>516</v>
      </c>
      <c r="F408" s="114" t="s">
        <v>370</v>
      </c>
      <c r="G408" s="94" t="s">
        <v>67</v>
      </c>
      <c r="H408" s="95">
        <v>1</v>
      </c>
      <c r="I408" s="92" t="s">
        <v>161</v>
      </c>
      <c r="J408" s="112">
        <v>2</v>
      </c>
      <c r="K408" s="93">
        <f>VLOOKUP(E408,照明設備稼働時間!$A$4:$F$23,5,FALSE)</f>
        <v>0</v>
      </c>
      <c r="L408" s="93" t="str">
        <f t="shared" si="12"/>
        <v>PIL40W1非常灯　電源別置　φ100</v>
      </c>
      <c r="M408" s="93">
        <f>VLOOKUP(L408,照明器具種一覧!$B$4:$F$130,5,FALSE)</f>
        <v>40</v>
      </c>
      <c r="N408" s="106">
        <v>1</v>
      </c>
      <c r="O408" s="147">
        <f t="shared" si="13"/>
        <v>0</v>
      </c>
    </row>
    <row r="409" spans="1:15">
      <c r="A409" s="90" t="s">
        <v>942</v>
      </c>
      <c r="B409" s="110" t="s">
        <v>531</v>
      </c>
      <c r="C409" s="113" t="s">
        <v>72</v>
      </c>
      <c r="D409" s="90" t="s">
        <v>18</v>
      </c>
      <c r="E409" s="90" t="s">
        <v>516</v>
      </c>
      <c r="F409" s="114" t="s">
        <v>371</v>
      </c>
      <c r="G409" s="94" t="s">
        <v>67</v>
      </c>
      <c r="H409" s="95">
        <v>1</v>
      </c>
      <c r="I409" s="92" t="s">
        <v>161</v>
      </c>
      <c r="J409" s="112">
        <v>2</v>
      </c>
      <c r="K409" s="93">
        <f>VLOOKUP(E409,照明設備稼働時間!$A$4:$F$23,5,FALSE)</f>
        <v>0</v>
      </c>
      <c r="L409" s="93" t="str">
        <f t="shared" si="12"/>
        <v>PIL40W1非常灯　電源別置　φ100</v>
      </c>
      <c r="M409" s="93">
        <f>VLOOKUP(L409,照明器具種一覧!$B$4:$F$130,5,FALSE)</f>
        <v>40</v>
      </c>
      <c r="N409" s="106">
        <v>1</v>
      </c>
      <c r="O409" s="147">
        <f t="shared" si="13"/>
        <v>0</v>
      </c>
    </row>
    <row r="410" spans="1:15">
      <c r="A410" s="90" t="s">
        <v>943</v>
      </c>
      <c r="B410" s="110" t="s">
        <v>531</v>
      </c>
      <c r="C410" s="113" t="s">
        <v>72</v>
      </c>
      <c r="D410" s="90" t="s">
        <v>18</v>
      </c>
      <c r="E410" s="90" t="s">
        <v>516</v>
      </c>
      <c r="F410" s="114" t="s">
        <v>222</v>
      </c>
      <c r="G410" s="94" t="s">
        <v>67</v>
      </c>
      <c r="H410" s="95">
        <v>1</v>
      </c>
      <c r="I410" s="92" t="s">
        <v>161</v>
      </c>
      <c r="J410" s="112">
        <v>7</v>
      </c>
      <c r="K410" s="93">
        <f>VLOOKUP(E410,照明設備稼働時間!$A$4:$F$23,5,FALSE)</f>
        <v>0</v>
      </c>
      <c r="L410" s="93" t="str">
        <f t="shared" si="12"/>
        <v>PIL40W1非常灯　電源別置　φ100</v>
      </c>
      <c r="M410" s="93">
        <f>VLOOKUP(L410,照明器具種一覧!$B$4:$F$130,5,FALSE)</f>
        <v>40</v>
      </c>
      <c r="N410" s="106">
        <v>1</v>
      </c>
      <c r="O410" s="147">
        <f t="shared" si="13"/>
        <v>0</v>
      </c>
    </row>
    <row r="411" spans="1:15">
      <c r="A411" s="90" t="s">
        <v>944</v>
      </c>
      <c r="B411" s="110" t="s">
        <v>531</v>
      </c>
      <c r="C411" s="113" t="s">
        <v>72</v>
      </c>
      <c r="D411" s="90" t="s">
        <v>18</v>
      </c>
      <c r="E411" s="90" t="s">
        <v>516</v>
      </c>
      <c r="F411" s="114" t="s">
        <v>363</v>
      </c>
      <c r="G411" s="94" t="s">
        <v>67</v>
      </c>
      <c r="H411" s="95">
        <v>1</v>
      </c>
      <c r="I411" s="92" t="s">
        <v>161</v>
      </c>
      <c r="J411" s="112">
        <v>1</v>
      </c>
      <c r="K411" s="93">
        <f>VLOOKUP(E411,照明設備稼働時間!$A$4:$F$23,5,FALSE)</f>
        <v>0</v>
      </c>
      <c r="L411" s="93" t="str">
        <f t="shared" si="12"/>
        <v>PIL40W1非常灯　電源別置　φ100</v>
      </c>
      <c r="M411" s="93">
        <f>VLOOKUP(L411,照明器具種一覧!$B$4:$F$130,5,FALSE)</f>
        <v>40</v>
      </c>
      <c r="N411" s="106">
        <v>1</v>
      </c>
      <c r="O411" s="147">
        <f t="shared" si="13"/>
        <v>0</v>
      </c>
    </row>
    <row r="412" spans="1:15">
      <c r="A412" s="90" t="s">
        <v>945</v>
      </c>
      <c r="B412" s="110" t="s">
        <v>531</v>
      </c>
      <c r="C412" s="113" t="s">
        <v>72</v>
      </c>
      <c r="D412" s="90" t="s">
        <v>18</v>
      </c>
      <c r="E412" s="90" t="s">
        <v>516</v>
      </c>
      <c r="F412" s="114" t="s">
        <v>364</v>
      </c>
      <c r="G412" s="94" t="s">
        <v>67</v>
      </c>
      <c r="H412" s="95">
        <v>1</v>
      </c>
      <c r="I412" s="92" t="s">
        <v>161</v>
      </c>
      <c r="J412" s="112">
        <v>1</v>
      </c>
      <c r="K412" s="93">
        <f>VLOOKUP(E412,照明設備稼働時間!$A$4:$F$23,5,FALSE)</f>
        <v>0</v>
      </c>
      <c r="L412" s="93" t="str">
        <f t="shared" si="12"/>
        <v>PIL40W1非常灯　電源別置　φ100</v>
      </c>
      <c r="M412" s="93">
        <f>VLOOKUP(L412,照明器具種一覧!$B$4:$F$130,5,FALSE)</f>
        <v>40</v>
      </c>
      <c r="N412" s="106">
        <v>1</v>
      </c>
      <c r="O412" s="147">
        <f t="shared" si="13"/>
        <v>0</v>
      </c>
    </row>
    <row r="413" spans="1:15">
      <c r="A413" s="90" t="s">
        <v>946</v>
      </c>
      <c r="B413" s="110" t="s">
        <v>531</v>
      </c>
      <c r="C413" s="113" t="s">
        <v>72</v>
      </c>
      <c r="D413" s="90" t="s">
        <v>18</v>
      </c>
      <c r="E413" s="90" t="s">
        <v>516</v>
      </c>
      <c r="F413" s="114" t="s">
        <v>283</v>
      </c>
      <c r="G413" s="94" t="s">
        <v>67</v>
      </c>
      <c r="H413" s="95">
        <v>1</v>
      </c>
      <c r="I413" s="92" t="s">
        <v>161</v>
      </c>
      <c r="J413" s="112">
        <v>2</v>
      </c>
      <c r="K413" s="93">
        <f>VLOOKUP(E413,照明設備稼働時間!$A$4:$F$23,5,FALSE)</f>
        <v>0</v>
      </c>
      <c r="L413" s="93" t="str">
        <f t="shared" si="12"/>
        <v>PIL40W1非常灯　電源別置　φ100</v>
      </c>
      <c r="M413" s="93">
        <f>VLOOKUP(L413,照明器具種一覧!$B$4:$F$130,5,FALSE)</f>
        <v>40</v>
      </c>
      <c r="N413" s="106">
        <v>1</v>
      </c>
      <c r="O413" s="147">
        <f t="shared" si="13"/>
        <v>0</v>
      </c>
    </row>
    <row r="414" spans="1:15">
      <c r="A414" s="90" t="s">
        <v>947</v>
      </c>
      <c r="B414" s="110" t="s">
        <v>531</v>
      </c>
      <c r="C414" s="113" t="s">
        <v>72</v>
      </c>
      <c r="D414" s="90" t="s">
        <v>18</v>
      </c>
      <c r="E414" s="90" t="s">
        <v>516</v>
      </c>
      <c r="F414" s="114" t="s">
        <v>284</v>
      </c>
      <c r="G414" s="94" t="s">
        <v>67</v>
      </c>
      <c r="H414" s="95">
        <v>1</v>
      </c>
      <c r="I414" s="92" t="s">
        <v>161</v>
      </c>
      <c r="J414" s="112">
        <v>1</v>
      </c>
      <c r="K414" s="93">
        <f>VLOOKUP(E414,照明設備稼働時間!$A$4:$F$23,5,FALSE)</f>
        <v>0</v>
      </c>
      <c r="L414" s="93" t="str">
        <f t="shared" si="12"/>
        <v>PIL40W1非常灯　電源別置　φ100</v>
      </c>
      <c r="M414" s="93">
        <f>VLOOKUP(L414,照明器具種一覧!$B$4:$F$130,5,FALSE)</f>
        <v>40</v>
      </c>
      <c r="N414" s="106">
        <v>1</v>
      </c>
      <c r="O414" s="147">
        <f t="shared" si="13"/>
        <v>0</v>
      </c>
    </row>
    <row r="415" spans="1:15">
      <c r="A415" s="90" t="s">
        <v>948</v>
      </c>
      <c r="B415" s="110" t="s">
        <v>531</v>
      </c>
      <c r="C415" s="113" t="s">
        <v>72</v>
      </c>
      <c r="D415" s="90" t="s">
        <v>18</v>
      </c>
      <c r="E415" s="90" t="s">
        <v>516</v>
      </c>
      <c r="F415" s="114" t="s">
        <v>360</v>
      </c>
      <c r="G415" s="94" t="s">
        <v>67</v>
      </c>
      <c r="H415" s="95">
        <v>1</v>
      </c>
      <c r="I415" s="92" t="s">
        <v>161</v>
      </c>
      <c r="J415" s="112">
        <v>1</v>
      </c>
      <c r="K415" s="93">
        <f>VLOOKUP(E415,照明設備稼働時間!$A$4:$F$23,5,FALSE)</f>
        <v>0</v>
      </c>
      <c r="L415" s="93" t="str">
        <f t="shared" si="12"/>
        <v>PIL40W1非常灯　電源別置　φ100</v>
      </c>
      <c r="M415" s="93">
        <f>VLOOKUP(L415,照明器具種一覧!$B$4:$F$130,5,FALSE)</f>
        <v>40</v>
      </c>
      <c r="N415" s="106">
        <v>1</v>
      </c>
      <c r="O415" s="147">
        <f t="shared" si="13"/>
        <v>0</v>
      </c>
    </row>
    <row r="416" spans="1:15">
      <c r="A416" s="90" t="s">
        <v>949</v>
      </c>
      <c r="B416" s="110" t="s">
        <v>531</v>
      </c>
      <c r="C416" s="113" t="s">
        <v>72</v>
      </c>
      <c r="D416" s="90" t="s">
        <v>18</v>
      </c>
      <c r="E416" s="90" t="s">
        <v>516</v>
      </c>
      <c r="F416" s="114" t="s">
        <v>288</v>
      </c>
      <c r="G416" s="94" t="s">
        <v>67</v>
      </c>
      <c r="H416" s="95">
        <v>1</v>
      </c>
      <c r="I416" s="92" t="s">
        <v>161</v>
      </c>
      <c r="J416" s="112">
        <v>2</v>
      </c>
      <c r="K416" s="93">
        <f>VLOOKUP(E416,照明設備稼働時間!$A$4:$F$23,5,FALSE)</f>
        <v>0</v>
      </c>
      <c r="L416" s="93" t="str">
        <f t="shared" si="12"/>
        <v>PIL40W1非常灯　電源別置　φ100</v>
      </c>
      <c r="M416" s="93">
        <f>VLOOKUP(L416,照明器具種一覧!$B$4:$F$130,5,FALSE)</f>
        <v>40</v>
      </c>
      <c r="N416" s="106">
        <v>1</v>
      </c>
      <c r="O416" s="147">
        <f t="shared" si="13"/>
        <v>0</v>
      </c>
    </row>
    <row r="417" spans="1:15">
      <c r="A417" s="90" t="s">
        <v>950</v>
      </c>
      <c r="B417" s="110" t="s">
        <v>531</v>
      </c>
      <c r="C417" s="113" t="s">
        <v>72</v>
      </c>
      <c r="D417" s="90" t="s">
        <v>18</v>
      </c>
      <c r="E417" s="90" t="s">
        <v>516</v>
      </c>
      <c r="F417" s="114" t="s">
        <v>107</v>
      </c>
      <c r="G417" s="94" t="s">
        <v>67</v>
      </c>
      <c r="H417" s="95">
        <v>1</v>
      </c>
      <c r="I417" s="92" t="s">
        <v>161</v>
      </c>
      <c r="J417" s="112">
        <v>1</v>
      </c>
      <c r="K417" s="93">
        <f>VLOOKUP(E417,照明設備稼働時間!$A$4:$F$23,5,FALSE)</f>
        <v>0</v>
      </c>
      <c r="L417" s="93" t="str">
        <f t="shared" si="12"/>
        <v>PIL40W1非常灯　電源別置　φ100</v>
      </c>
      <c r="M417" s="93">
        <f>VLOOKUP(L417,照明器具種一覧!$B$4:$F$130,5,FALSE)</f>
        <v>40</v>
      </c>
      <c r="N417" s="106">
        <v>1</v>
      </c>
      <c r="O417" s="147">
        <f t="shared" si="13"/>
        <v>0</v>
      </c>
    </row>
    <row r="418" spans="1:15">
      <c r="A418" s="90" t="s">
        <v>951</v>
      </c>
      <c r="B418" s="110" t="s">
        <v>531</v>
      </c>
      <c r="C418" s="113" t="s">
        <v>72</v>
      </c>
      <c r="D418" s="90" t="s">
        <v>18</v>
      </c>
      <c r="E418" s="90" t="s">
        <v>516</v>
      </c>
      <c r="F418" s="114" t="s">
        <v>133</v>
      </c>
      <c r="G418" s="94" t="s">
        <v>67</v>
      </c>
      <c r="H418" s="95">
        <v>1</v>
      </c>
      <c r="I418" s="92" t="s">
        <v>161</v>
      </c>
      <c r="J418" s="112">
        <v>1</v>
      </c>
      <c r="K418" s="93">
        <f>VLOOKUP(E418,照明設備稼働時間!$A$4:$F$23,5,FALSE)</f>
        <v>0</v>
      </c>
      <c r="L418" s="93" t="str">
        <f t="shared" si="12"/>
        <v>PIL40W1非常灯　電源別置　φ100</v>
      </c>
      <c r="M418" s="93">
        <f>VLOOKUP(L418,照明器具種一覧!$B$4:$F$130,5,FALSE)</f>
        <v>40</v>
      </c>
      <c r="N418" s="106">
        <v>1</v>
      </c>
      <c r="O418" s="147">
        <f t="shared" si="13"/>
        <v>0</v>
      </c>
    </row>
    <row r="419" spans="1:15">
      <c r="A419" s="90" t="s">
        <v>952</v>
      </c>
      <c r="B419" s="110" t="s">
        <v>531</v>
      </c>
      <c r="C419" s="113" t="s">
        <v>72</v>
      </c>
      <c r="D419" s="90" t="s">
        <v>18</v>
      </c>
      <c r="E419" s="90" t="s">
        <v>516</v>
      </c>
      <c r="F419" s="114" t="s">
        <v>231</v>
      </c>
      <c r="G419" s="94" t="s">
        <v>67</v>
      </c>
      <c r="H419" s="95">
        <v>1</v>
      </c>
      <c r="I419" s="92" t="s">
        <v>161</v>
      </c>
      <c r="J419" s="112">
        <v>1</v>
      </c>
      <c r="K419" s="93">
        <f>VLOOKUP(E419,照明設備稼働時間!$A$4:$F$23,5,FALSE)</f>
        <v>0</v>
      </c>
      <c r="L419" s="93" t="str">
        <f t="shared" si="12"/>
        <v>PIL40W1非常灯　電源別置　φ100</v>
      </c>
      <c r="M419" s="93">
        <f>VLOOKUP(L419,照明器具種一覧!$B$4:$F$130,5,FALSE)</f>
        <v>40</v>
      </c>
      <c r="N419" s="106">
        <v>1</v>
      </c>
      <c r="O419" s="147">
        <f t="shared" si="13"/>
        <v>0</v>
      </c>
    </row>
    <row r="420" spans="1:15">
      <c r="A420" s="90" t="s">
        <v>953</v>
      </c>
      <c r="B420" s="110" t="s">
        <v>531</v>
      </c>
      <c r="C420" s="113" t="s">
        <v>72</v>
      </c>
      <c r="D420" s="90" t="s">
        <v>18</v>
      </c>
      <c r="E420" s="90" t="s">
        <v>516</v>
      </c>
      <c r="F420" s="114" t="s">
        <v>134</v>
      </c>
      <c r="G420" s="94" t="s">
        <v>67</v>
      </c>
      <c r="H420" s="95">
        <v>1</v>
      </c>
      <c r="I420" s="92" t="s">
        <v>161</v>
      </c>
      <c r="J420" s="112">
        <v>1</v>
      </c>
      <c r="K420" s="93">
        <f>VLOOKUP(E420,照明設備稼働時間!$A$4:$F$23,5,FALSE)</f>
        <v>0</v>
      </c>
      <c r="L420" s="93" t="str">
        <f t="shared" si="12"/>
        <v>PIL40W1非常灯　電源別置　φ100</v>
      </c>
      <c r="M420" s="93">
        <f>VLOOKUP(L420,照明器具種一覧!$B$4:$F$130,5,FALSE)</f>
        <v>40</v>
      </c>
      <c r="N420" s="106">
        <v>1</v>
      </c>
      <c r="O420" s="147">
        <f t="shared" si="13"/>
        <v>0</v>
      </c>
    </row>
    <row r="421" spans="1:15">
      <c r="A421" s="90" t="s">
        <v>954</v>
      </c>
      <c r="B421" s="110" t="s">
        <v>531</v>
      </c>
      <c r="C421" s="113" t="s">
        <v>72</v>
      </c>
      <c r="D421" s="90" t="s">
        <v>18</v>
      </c>
      <c r="E421" s="90" t="s">
        <v>516</v>
      </c>
      <c r="F421" s="114" t="s">
        <v>157</v>
      </c>
      <c r="G421" s="94" t="s">
        <v>67</v>
      </c>
      <c r="H421" s="95">
        <v>1</v>
      </c>
      <c r="I421" s="92" t="s">
        <v>161</v>
      </c>
      <c r="J421" s="112">
        <v>2</v>
      </c>
      <c r="K421" s="93">
        <f>VLOOKUP(E421,照明設備稼働時間!$A$4:$F$23,5,FALSE)</f>
        <v>0</v>
      </c>
      <c r="L421" s="93" t="str">
        <f t="shared" si="12"/>
        <v>PIL40W1非常灯　電源別置　φ100</v>
      </c>
      <c r="M421" s="93">
        <f>VLOOKUP(L421,照明器具種一覧!$B$4:$F$130,5,FALSE)</f>
        <v>40</v>
      </c>
      <c r="N421" s="106">
        <v>1</v>
      </c>
      <c r="O421" s="147">
        <f t="shared" si="13"/>
        <v>0</v>
      </c>
    </row>
    <row r="422" spans="1:15">
      <c r="A422" s="90" t="s">
        <v>955</v>
      </c>
      <c r="B422" s="110" t="s">
        <v>531</v>
      </c>
      <c r="C422" s="113" t="s">
        <v>72</v>
      </c>
      <c r="D422" s="90" t="s">
        <v>18</v>
      </c>
      <c r="E422" s="90" t="s">
        <v>516</v>
      </c>
      <c r="F422" s="114" t="s">
        <v>235</v>
      </c>
      <c r="G422" s="94" t="s">
        <v>67</v>
      </c>
      <c r="H422" s="95">
        <v>1</v>
      </c>
      <c r="I422" s="92" t="s">
        <v>161</v>
      </c>
      <c r="J422" s="112">
        <v>8</v>
      </c>
      <c r="K422" s="93">
        <f>VLOOKUP(E422,照明設備稼働時間!$A$4:$F$23,5,FALSE)</f>
        <v>0</v>
      </c>
      <c r="L422" s="93" t="str">
        <f t="shared" si="12"/>
        <v>PIL40W1非常灯　電源別置　φ100</v>
      </c>
      <c r="M422" s="93">
        <f>VLOOKUP(L422,照明器具種一覧!$B$4:$F$130,5,FALSE)</f>
        <v>40</v>
      </c>
      <c r="N422" s="106">
        <v>1</v>
      </c>
      <c r="O422" s="147">
        <f t="shared" si="13"/>
        <v>0</v>
      </c>
    </row>
    <row r="423" spans="1:15">
      <c r="A423" s="90" t="s">
        <v>956</v>
      </c>
      <c r="B423" s="110" t="s">
        <v>531</v>
      </c>
      <c r="C423" s="113" t="s">
        <v>72</v>
      </c>
      <c r="D423" s="90" t="s">
        <v>18</v>
      </c>
      <c r="E423" s="90" t="s">
        <v>516</v>
      </c>
      <c r="F423" s="114" t="s">
        <v>239</v>
      </c>
      <c r="G423" s="94" t="s">
        <v>67</v>
      </c>
      <c r="H423" s="95">
        <v>1</v>
      </c>
      <c r="I423" s="92" t="s">
        <v>161</v>
      </c>
      <c r="J423" s="112">
        <v>2</v>
      </c>
      <c r="K423" s="93">
        <f>VLOOKUP(E423,照明設備稼働時間!$A$4:$F$23,5,FALSE)</f>
        <v>0</v>
      </c>
      <c r="L423" s="93" t="str">
        <f t="shared" si="12"/>
        <v>PIL40W1非常灯　電源別置　φ100</v>
      </c>
      <c r="M423" s="93">
        <f>VLOOKUP(L423,照明器具種一覧!$B$4:$F$130,5,FALSE)</f>
        <v>40</v>
      </c>
      <c r="N423" s="106">
        <v>1</v>
      </c>
      <c r="O423" s="147">
        <f t="shared" si="13"/>
        <v>0</v>
      </c>
    </row>
    <row r="424" spans="1:15">
      <c r="A424" s="90" t="s">
        <v>957</v>
      </c>
      <c r="B424" s="110" t="s">
        <v>531</v>
      </c>
      <c r="C424" s="113" t="s">
        <v>72</v>
      </c>
      <c r="D424" s="90" t="s">
        <v>18</v>
      </c>
      <c r="E424" s="90" t="s">
        <v>516</v>
      </c>
      <c r="F424" s="114" t="s">
        <v>159</v>
      </c>
      <c r="G424" s="94" t="s">
        <v>67</v>
      </c>
      <c r="H424" s="95">
        <v>1</v>
      </c>
      <c r="I424" s="92" t="s">
        <v>161</v>
      </c>
      <c r="J424" s="112">
        <v>1</v>
      </c>
      <c r="K424" s="93">
        <f>VLOOKUP(E424,照明設備稼働時間!$A$4:$F$23,5,FALSE)</f>
        <v>0</v>
      </c>
      <c r="L424" s="93" t="str">
        <f t="shared" si="12"/>
        <v>PIL40W1非常灯　電源別置　φ100</v>
      </c>
      <c r="M424" s="93">
        <f>VLOOKUP(L424,照明器具種一覧!$B$4:$F$130,5,FALSE)</f>
        <v>40</v>
      </c>
      <c r="N424" s="106">
        <v>1</v>
      </c>
      <c r="O424" s="147">
        <f t="shared" si="13"/>
        <v>0</v>
      </c>
    </row>
    <row r="425" spans="1:15">
      <c r="A425" s="90" t="s">
        <v>958</v>
      </c>
      <c r="B425" s="110" t="s">
        <v>531</v>
      </c>
      <c r="C425" s="113" t="s">
        <v>373</v>
      </c>
      <c r="D425" s="90" t="s">
        <v>18</v>
      </c>
      <c r="E425" s="90" t="s">
        <v>516</v>
      </c>
      <c r="F425" s="114" t="s">
        <v>296</v>
      </c>
      <c r="G425" s="94" t="s">
        <v>326</v>
      </c>
      <c r="H425" s="95">
        <v>1</v>
      </c>
      <c r="I425" s="92" t="s">
        <v>299</v>
      </c>
      <c r="J425" s="112">
        <v>1</v>
      </c>
      <c r="K425" s="93">
        <f>VLOOKUP(E425,照明設備稼働時間!$A$4:$F$23,5,FALSE)</f>
        <v>0</v>
      </c>
      <c r="L425" s="93" t="str">
        <f t="shared" si="12"/>
        <v>PIL40W1非常灯　電源別置　和風　□150</v>
      </c>
      <c r="M425" s="93">
        <f>VLOOKUP(L425,照明器具種一覧!$B$4:$F$130,5,FALSE)</f>
        <v>40</v>
      </c>
      <c r="N425" s="106">
        <v>1</v>
      </c>
      <c r="O425" s="147">
        <f t="shared" si="13"/>
        <v>0</v>
      </c>
    </row>
    <row r="426" spans="1:15">
      <c r="A426" s="90" t="s">
        <v>959</v>
      </c>
      <c r="B426" s="110" t="s">
        <v>531</v>
      </c>
      <c r="C426" s="113" t="s">
        <v>373</v>
      </c>
      <c r="D426" s="90" t="s">
        <v>18</v>
      </c>
      <c r="E426" s="90" t="s">
        <v>516</v>
      </c>
      <c r="F426" s="114" t="s">
        <v>300</v>
      </c>
      <c r="G426" s="94" t="s">
        <v>67</v>
      </c>
      <c r="H426" s="95">
        <v>1</v>
      </c>
      <c r="I426" s="92" t="s">
        <v>301</v>
      </c>
      <c r="J426" s="112">
        <v>1</v>
      </c>
      <c r="K426" s="93">
        <f>VLOOKUP(E426,照明設備稼働時間!$A$4:$F$23,5,FALSE)</f>
        <v>0</v>
      </c>
      <c r="L426" s="93" t="str">
        <f t="shared" si="12"/>
        <v>PIL40W1非常灯　電源別置　和風　□150</v>
      </c>
      <c r="M426" s="93">
        <f>VLOOKUP(L426,照明器具種一覧!$B$4:$F$130,5,FALSE)</f>
        <v>40</v>
      </c>
      <c r="N426" s="106">
        <v>1</v>
      </c>
      <c r="O426" s="147">
        <f t="shared" si="13"/>
        <v>0</v>
      </c>
    </row>
    <row r="427" spans="1:15">
      <c r="A427" s="90" t="s">
        <v>960</v>
      </c>
      <c r="B427" s="110" t="s">
        <v>531</v>
      </c>
      <c r="C427" s="113" t="s">
        <v>72</v>
      </c>
      <c r="D427" s="90" t="s">
        <v>18</v>
      </c>
      <c r="E427" s="90" t="s">
        <v>516</v>
      </c>
      <c r="F427" s="114" t="s">
        <v>302</v>
      </c>
      <c r="G427" s="94" t="s">
        <v>67</v>
      </c>
      <c r="H427" s="95">
        <v>1</v>
      </c>
      <c r="I427" s="92" t="s">
        <v>161</v>
      </c>
      <c r="J427" s="112">
        <v>2</v>
      </c>
      <c r="K427" s="93">
        <f>VLOOKUP(E427,照明設備稼働時間!$A$4:$F$23,5,FALSE)</f>
        <v>0</v>
      </c>
      <c r="L427" s="93" t="str">
        <f t="shared" si="12"/>
        <v>PIL40W1非常灯　電源別置　φ100</v>
      </c>
      <c r="M427" s="93">
        <f>VLOOKUP(L427,照明器具種一覧!$B$4:$F$130,5,FALSE)</f>
        <v>40</v>
      </c>
      <c r="N427" s="106">
        <v>1</v>
      </c>
      <c r="O427" s="147">
        <f t="shared" si="13"/>
        <v>0</v>
      </c>
    </row>
    <row r="428" spans="1:15">
      <c r="A428" s="90" t="s">
        <v>961</v>
      </c>
      <c r="B428" s="110" t="s">
        <v>531</v>
      </c>
      <c r="C428" s="113" t="s">
        <v>72</v>
      </c>
      <c r="D428" s="90" t="s">
        <v>18</v>
      </c>
      <c r="E428" s="90" t="s">
        <v>516</v>
      </c>
      <c r="F428" s="114" t="s">
        <v>304</v>
      </c>
      <c r="G428" s="94" t="s">
        <v>67</v>
      </c>
      <c r="H428" s="95">
        <v>1</v>
      </c>
      <c r="I428" s="92" t="s">
        <v>161</v>
      </c>
      <c r="J428" s="112">
        <v>1</v>
      </c>
      <c r="K428" s="93">
        <f>VLOOKUP(E428,照明設備稼働時間!$A$4:$F$23,5,FALSE)</f>
        <v>0</v>
      </c>
      <c r="L428" s="93" t="str">
        <f t="shared" si="12"/>
        <v>PIL40W1非常灯　電源別置　φ100</v>
      </c>
      <c r="M428" s="93">
        <f>VLOOKUP(L428,照明器具種一覧!$B$4:$F$130,5,FALSE)</f>
        <v>40</v>
      </c>
      <c r="N428" s="106">
        <v>1</v>
      </c>
      <c r="O428" s="147">
        <f t="shared" si="13"/>
        <v>0</v>
      </c>
    </row>
    <row r="429" spans="1:15">
      <c r="A429" s="90" t="s">
        <v>962</v>
      </c>
      <c r="B429" s="110" t="s">
        <v>531</v>
      </c>
      <c r="C429" s="113" t="s">
        <v>72</v>
      </c>
      <c r="D429" s="90" t="s">
        <v>18</v>
      </c>
      <c r="E429" s="90" t="s">
        <v>516</v>
      </c>
      <c r="F429" s="114" t="s">
        <v>306</v>
      </c>
      <c r="G429" s="94" t="s">
        <v>67</v>
      </c>
      <c r="H429" s="95">
        <v>1</v>
      </c>
      <c r="I429" s="92" t="s">
        <v>161</v>
      </c>
      <c r="J429" s="112">
        <v>17</v>
      </c>
      <c r="K429" s="93">
        <f>VLOOKUP(E429,照明設備稼働時間!$A$4:$F$23,5,FALSE)</f>
        <v>0</v>
      </c>
      <c r="L429" s="93" t="str">
        <f t="shared" si="12"/>
        <v>PIL40W1非常灯　電源別置　φ100</v>
      </c>
      <c r="M429" s="93">
        <f>VLOOKUP(L429,照明器具種一覧!$B$4:$F$130,5,FALSE)</f>
        <v>40</v>
      </c>
      <c r="N429" s="106">
        <v>1</v>
      </c>
      <c r="O429" s="147">
        <f t="shared" si="13"/>
        <v>0</v>
      </c>
    </row>
    <row r="430" spans="1:15">
      <c r="A430" s="90" t="s">
        <v>963</v>
      </c>
      <c r="B430" s="110" t="s">
        <v>531</v>
      </c>
      <c r="C430" s="113" t="s">
        <v>72</v>
      </c>
      <c r="D430" s="90" t="s">
        <v>18</v>
      </c>
      <c r="E430" s="90" t="s">
        <v>516</v>
      </c>
      <c r="F430" s="114" t="s">
        <v>310</v>
      </c>
      <c r="G430" s="94" t="s">
        <v>67</v>
      </c>
      <c r="H430" s="95">
        <v>1</v>
      </c>
      <c r="I430" s="92" t="s">
        <v>161</v>
      </c>
      <c r="J430" s="112">
        <v>2</v>
      </c>
      <c r="K430" s="93">
        <f>VLOOKUP(E430,照明設備稼働時間!$A$4:$F$23,5,FALSE)</f>
        <v>0</v>
      </c>
      <c r="L430" s="93" t="str">
        <f t="shared" si="12"/>
        <v>PIL40W1非常灯　電源別置　φ100</v>
      </c>
      <c r="M430" s="93">
        <f>VLOOKUP(L430,照明器具種一覧!$B$4:$F$130,5,FALSE)</f>
        <v>40</v>
      </c>
      <c r="N430" s="106">
        <v>1</v>
      </c>
      <c r="O430" s="147">
        <f t="shared" si="13"/>
        <v>0</v>
      </c>
    </row>
    <row r="431" spans="1:15">
      <c r="A431" s="90" t="s">
        <v>964</v>
      </c>
      <c r="B431" s="110" t="s">
        <v>531</v>
      </c>
      <c r="C431" s="113" t="s">
        <v>72</v>
      </c>
      <c r="D431" s="90" t="s">
        <v>18</v>
      </c>
      <c r="E431" s="90" t="s">
        <v>516</v>
      </c>
      <c r="F431" s="114" t="s">
        <v>312</v>
      </c>
      <c r="G431" s="94" t="s">
        <v>67</v>
      </c>
      <c r="H431" s="95">
        <v>1</v>
      </c>
      <c r="I431" s="92" t="s">
        <v>161</v>
      </c>
      <c r="J431" s="112">
        <v>2</v>
      </c>
      <c r="K431" s="93">
        <f>VLOOKUP(E431,照明設備稼働時間!$A$4:$F$23,5,FALSE)</f>
        <v>0</v>
      </c>
      <c r="L431" s="93" t="str">
        <f t="shared" si="12"/>
        <v>PIL40W1非常灯　電源別置　φ100</v>
      </c>
      <c r="M431" s="93">
        <f>VLOOKUP(L431,照明器具種一覧!$B$4:$F$130,5,FALSE)</f>
        <v>40</v>
      </c>
      <c r="N431" s="106">
        <v>1</v>
      </c>
      <c r="O431" s="147">
        <f t="shared" si="13"/>
        <v>0</v>
      </c>
    </row>
    <row r="432" spans="1:15">
      <c r="A432" s="90" t="s">
        <v>965</v>
      </c>
      <c r="B432" s="110" t="s">
        <v>531</v>
      </c>
      <c r="C432" s="113" t="s">
        <v>72</v>
      </c>
      <c r="D432" s="90" t="s">
        <v>18</v>
      </c>
      <c r="E432" s="90" t="s">
        <v>516</v>
      </c>
      <c r="F432" s="114" t="s">
        <v>313</v>
      </c>
      <c r="G432" s="94" t="s">
        <v>67</v>
      </c>
      <c r="H432" s="95">
        <v>1</v>
      </c>
      <c r="I432" s="92" t="s">
        <v>161</v>
      </c>
      <c r="J432" s="112">
        <v>4</v>
      </c>
      <c r="K432" s="93">
        <f>VLOOKUP(E432,照明設備稼働時間!$A$4:$F$23,5,FALSE)</f>
        <v>0</v>
      </c>
      <c r="L432" s="93" t="str">
        <f t="shared" si="12"/>
        <v>PIL40W1非常灯　電源別置　φ100</v>
      </c>
      <c r="M432" s="93">
        <f>VLOOKUP(L432,照明器具種一覧!$B$4:$F$130,5,FALSE)</f>
        <v>40</v>
      </c>
      <c r="N432" s="106">
        <v>1</v>
      </c>
      <c r="O432" s="147">
        <f t="shared" si="13"/>
        <v>0</v>
      </c>
    </row>
    <row r="433" spans="1:15">
      <c r="A433" s="90" t="s">
        <v>966</v>
      </c>
      <c r="B433" s="110" t="s">
        <v>531</v>
      </c>
      <c r="C433" s="113" t="s">
        <v>207</v>
      </c>
      <c r="D433" s="90" t="s">
        <v>18</v>
      </c>
      <c r="E433" s="90" t="s">
        <v>516</v>
      </c>
      <c r="F433" s="114" t="s">
        <v>314</v>
      </c>
      <c r="G433" s="94" t="s">
        <v>67</v>
      </c>
      <c r="H433" s="95">
        <v>1</v>
      </c>
      <c r="I433" s="92" t="s">
        <v>447</v>
      </c>
      <c r="J433" s="112">
        <v>1</v>
      </c>
      <c r="K433" s="93">
        <f>VLOOKUP(E433,照明設備稼働時間!$A$4:$F$23,5,FALSE)</f>
        <v>0</v>
      </c>
      <c r="L433" s="93" t="str">
        <f t="shared" si="12"/>
        <v>PIL40W1非常灯　電源別置　φ150　防水</v>
      </c>
      <c r="M433" s="93">
        <f>VLOOKUP(L433,照明器具種一覧!$B$4:$F$130,5,FALSE)</f>
        <v>40</v>
      </c>
      <c r="N433" s="106">
        <v>1</v>
      </c>
      <c r="O433" s="147">
        <f t="shared" si="13"/>
        <v>0</v>
      </c>
    </row>
    <row r="434" spans="1:15">
      <c r="A434" s="90" t="s">
        <v>967</v>
      </c>
      <c r="B434" s="110" t="s">
        <v>531</v>
      </c>
      <c r="C434" s="113" t="s">
        <v>72</v>
      </c>
      <c r="D434" s="90" t="s">
        <v>18</v>
      </c>
      <c r="E434" s="90" t="s">
        <v>516</v>
      </c>
      <c r="F434" s="114" t="s">
        <v>372</v>
      </c>
      <c r="G434" s="94" t="s">
        <v>67</v>
      </c>
      <c r="H434" s="95">
        <v>1</v>
      </c>
      <c r="I434" s="92" t="s">
        <v>161</v>
      </c>
      <c r="J434" s="112">
        <v>1</v>
      </c>
      <c r="K434" s="93">
        <f>VLOOKUP(E434,照明設備稼働時間!$A$4:$F$23,5,FALSE)</f>
        <v>0</v>
      </c>
      <c r="L434" s="93" t="str">
        <f t="shared" si="12"/>
        <v>PIL40W1非常灯　電源別置　φ100</v>
      </c>
      <c r="M434" s="93">
        <f>VLOOKUP(L434,照明器具種一覧!$B$4:$F$130,5,FALSE)</f>
        <v>40</v>
      </c>
      <c r="N434" s="106">
        <v>1</v>
      </c>
      <c r="O434" s="147">
        <f t="shared" si="13"/>
        <v>0</v>
      </c>
    </row>
    <row r="435" spans="1:15">
      <c r="A435" s="90" t="s">
        <v>968</v>
      </c>
      <c r="B435" s="110" t="s">
        <v>531</v>
      </c>
      <c r="C435" s="113" t="s">
        <v>72</v>
      </c>
      <c r="D435" s="90" t="s">
        <v>18</v>
      </c>
      <c r="E435" s="90" t="s">
        <v>516</v>
      </c>
      <c r="F435" s="114" t="s">
        <v>315</v>
      </c>
      <c r="G435" s="94" t="s">
        <v>67</v>
      </c>
      <c r="H435" s="95">
        <v>1</v>
      </c>
      <c r="I435" s="92" t="s">
        <v>161</v>
      </c>
      <c r="J435" s="112">
        <v>6</v>
      </c>
      <c r="K435" s="93">
        <f>VLOOKUP(E435,照明設備稼働時間!$A$4:$F$23,5,FALSE)</f>
        <v>0</v>
      </c>
      <c r="L435" s="93" t="str">
        <f t="shared" si="12"/>
        <v>PIL40W1非常灯　電源別置　φ100</v>
      </c>
      <c r="M435" s="93">
        <f>VLOOKUP(L435,照明器具種一覧!$B$4:$F$130,5,FALSE)</f>
        <v>40</v>
      </c>
      <c r="N435" s="106">
        <v>1</v>
      </c>
      <c r="O435" s="147">
        <f t="shared" si="13"/>
        <v>0</v>
      </c>
    </row>
    <row r="436" spans="1:15">
      <c r="A436" s="90" t="s">
        <v>969</v>
      </c>
      <c r="B436" s="110" t="s">
        <v>531</v>
      </c>
      <c r="C436" s="113" t="s">
        <v>72</v>
      </c>
      <c r="D436" s="90" t="s">
        <v>18</v>
      </c>
      <c r="E436" s="90" t="s">
        <v>516</v>
      </c>
      <c r="F436" s="114" t="s">
        <v>318</v>
      </c>
      <c r="G436" s="94" t="s">
        <v>67</v>
      </c>
      <c r="H436" s="95">
        <v>1</v>
      </c>
      <c r="I436" s="92" t="s">
        <v>161</v>
      </c>
      <c r="J436" s="112">
        <v>1</v>
      </c>
      <c r="K436" s="93">
        <f>VLOOKUP(E436,照明設備稼働時間!$A$4:$F$23,5,FALSE)</f>
        <v>0</v>
      </c>
      <c r="L436" s="93" t="str">
        <f t="shared" si="12"/>
        <v>PIL40W1非常灯　電源別置　φ100</v>
      </c>
      <c r="M436" s="93">
        <f>VLOOKUP(L436,照明器具種一覧!$B$4:$F$130,5,FALSE)</f>
        <v>40</v>
      </c>
      <c r="N436" s="106">
        <v>1</v>
      </c>
      <c r="O436" s="147">
        <f t="shared" si="13"/>
        <v>0</v>
      </c>
    </row>
    <row r="437" spans="1:15">
      <c r="A437" s="90" t="s">
        <v>970</v>
      </c>
      <c r="B437" s="110" t="s">
        <v>531</v>
      </c>
      <c r="C437" s="113" t="s">
        <v>72</v>
      </c>
      <c r="D437" s="90" t="s">
        <v>18</v>
      </c>
      <c r="E437" s="90" t="s">
        <v>516</v>
      </c>
      <c r="F437" s="114" t="s">
        <v>319</v>
      </c>
      <c r="G437" s="94" t="s">
        <v>67</v>
      </c>
      <c r="H437" s="95">
        <v>1</v>
      </c>
      <c r="I437" s="92" t="s">
        <v>161</v>
      </c>
      <c r="J437" s="112">
        <v>1</v>
      </c>
      <c r="K437" s="93">
        <f>VLOOKUP(E437,照明設備稼働時間!$A$4:$F$23,5,FALSE)</f>
        <v>0</v>
      </c>
      <c r="L437" s="93" t="str">
        <f t="shared" si="12"/>
        <v>PIL40W1非常灯　電源別置　φ100</v>
      </c>
      <c r="M437" s="93">
        <f>VLOOKUP(L437,照明器具種一覧!$B$4:$F$130,5,FALSE)</f>
        <v>40</v>
      </c>
      <c r="N437" s="106">
        <v>1</v>
      </c>
      <c r="O437" s="147">
        <f t="shared" si="13"/>
        <v>0</v>
      </c>
    </row>
    <row r="438" spans="1:15">
      <c r="A438" s="90" t="s">
        <v>971</v>
      </c>
      <c r="B438" s="110" t="s">
        <v>531</v>
      </c>
      <c r="C438" s="113" t="s">
        <v>72</v>
      </c>
      <c r="D438" s="90" t="s">
        <v>18</v>
      </c>
      <c r="E438" s="90" t="s">
        <v>516</v>
      </c>
      <c r="F438" s="114" t="s">
        <v>320</v>
      </c>
      <c r="G438" s="94" t="s">
        <v>67</v>
      </c>
      <c r="H438" s="95">
        <v>1</v>
      </c>
      <c r="I438" s="92" t="s">
        <v>161</v>
      </c>
      <c r="J438" s="112">
        <v>1</v>
      </c>
      <c r="K438" s="93">
        <f>VLOOKUP(E438,照明設備稼働時間!$A$4:$F$23,5,FALSE)</f>
        <v>0</v>
      </c>
      <c r="L438" s="93" t="str">
        <f t="shared" si="12"/>
        <v>PIL40W1非常灯　電源別置　φ100</v>
      </c>
      <c r="M438" s="93">
        <f>VLOOKUP(L438,照明器具種一覧!$B$4:$F$130,5,FALSE)</f>
        <v>40</v>
      </c>
      <c r="N438" s="106">
        <v>1</v>
      </c>
      <c r="O438" s="147">
        <f t="shared" si="13"/>
        <v>0</v>
      </c>
    </row>
    <row r="439" spans="1:15">
      <c r="A439" s="90" t="s">
        <v>972</v>
      </c>
      <c r="B439" s="110" t="s">
        <v>531</v>
      </c>
      <c r="C439" s="113" t="s">
        <v>72</v>
      </c>
      <c r="D439" s="90" t="s">
        <v>18</v>
      </c>
      <c r="E439" s="90" t="s">
        <v>516</v>
      </c>
      <c r="F439" s="114" t="s">
        <v>321</v>
      </c>
      <c r="G439" s="94" t="s">
        <v>67</v>
      </c>
      <c r="H439" s="95">
        <v>1</v>
      </c>
      <c r="I439" s="92" t="s">
        <v>161</v>
      </c>
      <c r="J439" s="112">
        <v>1</v>
      </c>
      <c r="K439" s="93">
        <f>VLOOKUP(E439,照明設備稼働時間!$A$4:$F$23,5,FALSE)</f>
        <v>0</v>
      </c>
      <c r="L439" s="93" t="str">
        <f t="shared" si="12"/>
        <v>PIL40W1非常灯　電源別置　φ100</v>
      </c>
      <c r="M439" s="93">
        <f>VLOOKUP(L439,照明器具種一覧!$B$4:$F$130,5,FALSE)</f>
        <v>40</v>
      </c>
      <c r="N439" s="106">
        <v>1</v>
      </c>
      <c r="O439" s="147">
        <f t="shared" si="13"/>
        <v>0</v>
      </c>
    </row>
    <row r="440" spans="1:15">
      <c r="A440" s="90" t="s">
        <v>973</v>
      </c>
      <c r="B440" s="110" t="s">
        <v>531</v>
      </c>
      <c r="C440" s="113" t="s">
        <v>72</v>
      </c>
      <c r="D440" s="90" t="s">
        <v>18</v>
      </c>
      <c r="E440" s="90" t="s">
        <v>516</v>
      </c>
      <c r="F440" s="114" t="s">
        <v>323</v>
      </c>
      <c r="G440" s="94" t="s">
        <v>67</v>
      </c>
      <c r="H440" s="95">
        <v>1</v>
      </c>
      <c r="I440" s="92" t="s">
        <v>161</v>
      </c>
      <c r="J440" s="112">
        <v>1</v>
      </c>
      <c r="K440" s="93">
        <f>VLOOKUP(E440,照明設備稼働時間!$A$4:$F$23,5,FALSE)</f>
        <v>0</v>
      </c>
      <c r="L440" s="93" t="str">
        <f t="shared" si="12"/>
        <v>PIL40W1非常灯　電源別置　φ100</v>
      </c>
      <c r="M440" s="93">
        <f>VLOOKUP(L440,照明器具種一覧!$B$4:$F$130,5,FALSE)</f>
        <v>40</v>
      </c>
      <c r="N440" s="106">
        <v>1</v>
      </c>
      <c r="O440" s="147">
        <f t="shared" si="13"/>
        <v>0</v>
      </c>
    </row>
    <row r="441" spans="1:15">
      <c r="A441" s="90" t="s">
        <v>974</v>
      </c>
      <c r="B441" s="110" t="s">
        <v>531</v>
      </c>
      <c r="C441" s="113" t="s">
        <v>72</v>
      </c>
      <c r="D441" s="90" t="s">
        <v>18</v>
      </c>
      <c r="E441" s="90" t="s">
        <v>516</v>
      </c>
      <c r="F441" s="114" t="s">
        <v>324</v>
      </c>
      <c r="G441" s="94" t="s">
        <v>67</v>
      </c>
      <c r="H441" s="95">
        <v>1</v>
      </c>
      <c r="I441" s="92" t="s">
        <v>161</v>
      </c>
      <c r="J441" s="112">
        <v>1</v>
      </c>
      <c r="K441" s="93">
        <f>VLOOKUP(E441,照明設備稼働時間!$A$4:$F$23,5,FALSE)</f>
        <v>0</v>
      </c>
      <c r="L441" s="93" t="str">
        <f t="shared" si="12"/>
        <v>PIL40W1非常灯　電源別置　φ100</v>
      </c>
      <c r="M441" s="93">
        <f>VLOOKUP(L441,照明器具種一覧!$B$4:$F$130,5,FALSE)</f>
        <v>40</v>
      </c>
      <c r="N441" s="106">
        <v>1</v>
      </c>
      <c r="O441" s="147">
        <f t="shared" si="13"/>
        <v>0</v>
      </c>
    </row>
    <row r="442" spans="1:15">
      <c r="A442" s="90" t="s">
        <v>975</v>
      </c>
      <c r="B442" s="110" t="s">
        <v>531</v>
      </c>
      <c r="C442" s="113" t="s">
        <v>369</v>
      </c>
      <c r="D442" s="90" t="s">
        <v>18</v>
      </c>
      <c r="E442" s="90" t="s">
        <v>516</v>
      </c>
      <c r="F442" s="114" t="s">
        <v>141</v>
      </c>
      <c r="G442" s="94" t="s">
        <v>13</v>
      </c>
      <c r="H442" s="95">
        <v>1</v>
      </c>
      <c r="I442" s="92" t="s">
        <v>418</v>
      </c>
      <c r="J442" s="112">
        <v>2</v>
      </c>
      <c r="K442" s="93">
        <v>2299</v>
      </c>
      <c r="L442" s="93" t="str">
        <f t="shared" si="12"/>
        <v>FHF32W1階段灯　非常灯兼用　電池内蔵</v>
      </c>
      <c r="M442" s="93">
        <f>VLOOKUP(L442,照明器具種一覧!$B$4:$F$130,5,FALSE)</f>
        <v>38</v>
      </c>
      <c r="N442" s="106">
        <v>1</v>
      </c>
      <c r="O442" s="147">
        <f t="shared" si="13"/>
        <v>174.72399999999999</v>
      </c>
    </row>
    <row r="443" spans="1:15">
      <c r="A443" s="90" t="s">
        <v>976</v>
      </c>
      <c r="B443" s="110" t="s">
        <v>531</v>
      </c>
      <c r="C443" s="113" t="s">
        <v>210</v>
      </c>
      <c r="D443" s="90" t="s">
        <v>16</v>
      </c>
      <c r="E443" s="90" t="s">
        <v>505</v>
      </c>
      <c r="F443" s="114" t="s">
        <v>328</v>
      </c>
      <c r="G443" s="94" t="s">
        <v>425</v>
      </c>
      <c r="H443" s="95">
        <v>4</v>
      </c>
      <c r="I443" s="92" t="s">
        <v>271</v>
      </c>
      <c r="J443" s="112">
        <v>16</v>
      </c>
      <c r="K443" s="93">
        <f>VLOOKUP(E443,照明設備稼働時間!$A$4:$F$23,5,FALSE)</f>
        <v>2299</v>
      </c>
      <c r="L443" s="93" t="str">
        <f t="shared" si="12"/>
        <v>FPL55W4埋込　スクエア　ルーバー□600</v>
      </c>
      <c r="M443" s="93">
        <f>VLOOKUP(L443,照明器具種一覧!$B$4:$F$130,5,FALSE)</f>
        <v>210</v>
      </c>
      <c r="N443" s="106">
        <v>0.2</v>
      </c>
      <c r="O443" s="147">
        <f t="shared" si="13"/>
        <v>1544.9280000000001</v>
      </c>
    </row>
    <row r="444" spans="1:15">
      <c r="A444" s="90" t="s">
        <v>977</v>
      </c>
      <c r="B444" s="110" t="s">
        <v>531</v>
      </c>
      <c r="C444" s="113" t="s">
        <v>73</v>
      </c>
      <c r="D444" s="90" t="s">
        <v>16</v>
      </c>
      <c r="E444" s="90" t="s">
        <v>505</v>
      </c>
      <c r="F444" s="114" t="s">
        <v>328</v>
      </c>
      <c r="G444" s="94" t="s">
        <v>187</v>
      </c>
      <c r="H444" s="95">
        <v>1</v>
      </c>
      <c r="I444" s="92" t="s">
        <v>430</v>
      </c>
      <c r="J444" s="112">
        <v>5</v>
      </c>
      <c r="K444" s="93">
        <f>VLOOKUP(E444,照明設備稼働時間!$A$4:$F$23,5,FALSE)</f>
        <v>2299</v>
      </c>
      <c r="L444" s="93" t="str">
        <f t="shared" si="12"/>
        <v>FDL27W1ダウンライト　φ150</v>
      </c>
      <c r="M444" s="93">
        <f>VLOOKUP(L444,照明器具種一覧!$B$4:$F$130,5,FALSE)</f>
        <v>32</v>
      </c>
      <c r="N444" s="106">
        <v>0.2</v>
      </c>
      <c r="O444" s="147">
        <f t="shared" si="13"/>
        <v>73.567999999999998</v>
      </c>
    </row>
    <row r="445" spans="1:15">
      <c r="A445" s="90" t="s">
        <v>978</v>
      </c>
      <c r="B445" s="110" t="s">
        <v>531</v>
      </c>
      <c r="C445" s="113" t="s">
        <v>73</v>
      </c>
      <c r="D445" s="90" t="s">
        <v>16</v>
      </c>
      <c r="E445" s="90" t="s">
        <v>507</v>
      </c>
      <c r="F445" s="114" t="s">
        <v>222</v>
      </c>
      <c r="G445" s="94" t="s">
        <v>187</v>
      </c>
      <c r="H445" s="95">
        <v>1</v>
      </c>
      <c r="I445" s="92" t="s">
        <v>430</v>
      </c>
      <c r="J445" s="112">
        <v>4</v>
      </c>
      <c r="K445" s="93">
        <f>VLOOKUP(E445,照明設備稼働時間!$A$4:$F$23,5,FALSE)</f>
        <v>2299</v>
      </c>
      <c r="L445" s="93" t="str">
        <f t="shared" si="12"/>
        <v>FDL27W1ダウンライト　φ150</v>
      </c>
      <c r="M445" s="93">
        <f>VLOOKUP(L445,照明器具種一覧!$B$4:$F$130,5,FALSE)</f>
        <v>32</v>
      </c>
      <c r="N445" s="106">
        <v>0.2</v>
      </c>
      <c r="O445" s="147">
        <f t="shared" si="13"/>
        <v>58.854399999999998</v>
      </c>
    </row>
    <row r="446" spans="1:15">
      <c r="A446" s="90" t="s">
        <v>979</v>
      </c>
      <c r="B446" s="110" t="s">
        <v>531</v>
      </c>
      <c r="C446" s="113" t="s">
        <v>55</v>
      </c>
      <c r="D446" s="90" t="s">
        <v>16</v>
      </c>
      <c r="E446" s="90" t="s">
        <v>525</v>
      </c>
      <c r="F446" s="114" t="s">
        <v>329</v>
      </c>
      <c r="G446" s="94" t="s">
        <v>13</v>
      </c>
      <c r="H446" s="95">
        <v>1</v>
      </c>
      <c r="I446" s="92" t="s">
        <v>309</v>
      </c>
      <c r="J446" s="112">
        <v>2</v>
      </c>
      <c r="K446" s="93">
        <f>VLOOKUP(E446,照明設備稼働時間!$A$4:$F$23,5,FALSE)</f>
        <v>484</v>
      </c>
      <c r="L446" s="93" t="str">
        <f t="shared" si="12"/>
        <v>FHF32W1反射笠</v>
      </c>
      <c r="M446" s="93">
        <f>VLOOKUP(L446,照明器具種一覧!$B$4:$F$130,5,FALSE)</f>
        <v>48</v>
      </c>
      <c r="N446" s="106">
        <v>1</v>
      </c>
      <c r="O446" s="147">
        <f t="shared" si="13"/>
        <v>46.463999999999999</v>
      </c>
    </row>
    <row r="447" spans="1:15">
      <c r="A447" s="90" t="s">
        <v>980</v>
      </c>
      <c r="B447" s="110" t="s">
        <v>531</v>
      </c>
      <c r="C447" s="113" t="s">
        <v>58</v>
      </c>
      <c r="D447" s="90" t="s">
        <v>16</v>
      </c>
      <c r="E447" s="90" t="s">
        <v>525</v>
      </c>
      <c r="F447" s="114" t="s">
        <v>329</v>
      </c>
      <c r="G447" s="94" t="s">
        <v>13</v>
      </c>
      <c r="H447" s="95">
        <v>1</v>
      </c>
      <c r="I447" s="92" t="s">
        <v>64</v>
      </c>
      <c r="J447" s="112">
        <v>1</v>
      </c>
      <c r="K447" s="93">
        <f>VLOOKUP(E447,照明設備稼働時間!$A$4:$F$23,5,FALSE)</f>
        <v>484</v>
      </c>
      <c r="L447" s="93" t="str">
        <f t="shared" si="12"/>
        <v>FHF32W1片反射笠</v>
      </c>
      <c r="M447" s="93">
        <f>VLOOKUP(L447,照明器具種一覧!$B$4:$F$130,5,FALSE)</f>
        <v>48</v>
      </c>
      <c r="N447" s="106">
        <v>1</v>
      </c>
      <c r="O447" s="147">
        <f t="shared" si="13"/>
        <v>23.231999999999999</v>
      </c>
    </row>
    <row r="448" spans="1:15">
      <c r="A448" s="90" t="s">
        <v>981</v>
      </c>
      <c r="B448" s="110" t="s">
        <v>531</v>
      </c>
      <c r="C448" s="113" t="s">
        <v>76</v>
      </c>
      <c r="D448" s="90" t="s">
        <v>16</v>
      </c>
      <c r="E448" s="90" t="s">
        <v>517</v>
      </c>
      <c r="F448" s="114" t="s">
        <v>112</v>
      </c>
      <c r="G448" s="94" t="s">
        <v>13</v>
      </c>
      <c r="H448" s="95">
        <v>1</v>
      </c>
      <c r="I448" s="92" t="s">
        <v>164</v>
      </c>
      <c r="J448" s="112">
        <v>2</v>
      </c>
      <c r="K448" s="93">
        <f>VLOOKUP(E448,照明設備稼働時間!$A$4:$F$23,5,FALSE)</f>
        <v>0</v>
      </c>
      <c r="L448" s="93" t="str">
        <f t="shared" si="12"/>
        <v>FHF32W1反射笠</v>
      </c>
      <c r="M448" s="93">
        <f>VLOOKUP(L448,照明器具種一覧!$B$4:$F$130,5,FALSE)</f>
        <v>48</v>
      </c>
      <c r="N448" s="106">
        <v>1</v>
      </c>
      <c r="O448" s="147">
        <f t="shared" si="13"/>
        <v>0</v>
      </c>
    </row>
    <row r="449" spans="1:15">
      <c r="A449" s="90" t="s">
        <v>982</v>
      </c>
      <c r="B449" s="110" t="s">
        <v>531</v>
      </c>
      <c r="C449" s="113" t="s">
        <v>327</v>
      </c>
      <c r="D449" s="90" t="s">
        <v>16</v>
      </c>
      <c r="E449" s="90" t="s">
        <v>512</v>
      </c>
      <c r="F449" s="114" t="s">
        <v>142</v>
      </c>
      <c r="G449" s="94" t="s">
        <v>13</v>
      </c>
      <c r="H449" s="95">
        <v>1</v>
      </c>
      <c r="I449" s="92" t="s">
        <v>341</v>
      </c>
      <c r="J449" s="112">
        <v>4</v>
      </c>
      <c r="K449" s="93">
        <f>VLOOKUP(E449,照明設備稼働時間!$A$4:$F$23,5,FALSE)</f>
        <v>242</v>
      </c>
      <c r="L449" s="93" t="str">
        <f t="shared" si="12"/>
        <v>FHF32W1埋込　下面開放　ＳＵＳ　W190</v>
      </c>
      <c r="M449" s="93">
        <f>VLOOKUP(L449,照明器具種一覧!$B$4:$F$130,5,FALSE)</f>
        <v>48</v>
      </c>
      <c r="N449" s="106">
        <v>1</v>
      </c>
      <c r="O449" s="147">
        <f t="shared" si="13"/>
        <v>46.463999999999999</v>
      </c>
    </row>
    <row r="450" spans="1:15">
      <c r="A450" s="90" t="s">
        <v>983</v>
      </c>
      <c r="B450" s="110" t="s">
        <v>531</v>
      </c>
      <c r="C450" s="113" t="s">
        <v>74</v>
      </c>
      <c r="D450" s="90" t="s">
        <v>16</v>
      </c>
      <c r="E450" s="90" t="s">
        <v>512</v>
      </c>
      <c r="F450" s="114" t="s">
        <v>142</v>
      </c>
      <c r="G450" s="94" t="s">
        <v>13</v>
      </c>
      <c r="H450" s="95">
        <v>1</v>
      </c>
      <c r="I450" s="92" t="s">
        <v>163</v>
      </c>
      <c r="J450" s="112">
        <v>2</v>
      </c>
      <c r="K450" s="93">
        <f>VLOOKUP(E450,照明設備稼働時間!$A$4:$F$23,5,FALSE)</f>
        <v>242</v>
      </c>
      <c r="L450" s="93" t="str">
        <f t="shared" si="12"/>
        <v>FHF32W1間接トラフ</v>
      </c>
      <c r="M450" s="93">
        <f>VLOOKUP(L450,照明器具種一覧!$B$4:$F$130,5,FALSE)</f>
        <v>48</v>
      </c>
      <c r="N450" s="106">
        <v>1</v>
      </c>
      <c r="O450" s="147">
        <f t="shared" si="13"/>
        <v>23.231999999999999</v>
      </c>
    </row>
    <row r="451" spans="1:15">
      <c r="A451" s="90" t="s">
        <v>984</v>
      </c>
      <c r="B451" s="110" t="s">
        <v>531</v>
      </c>
      <c r="C451" s="113" t="s">
        <v>78</v>
      </c>
      <c r="D451" s="90" t="s">
        <v>16</v>
      </c>
      <c r="E451" s="90" t="s">
        <v>517</v>
      </c>
      <c r="F451" s="114" t="s">
        <v>148</v>
      </c>
      <c r="G451" s="94" t="s">
        <v>421</v>
      </c>
      <c r="H451" s="95">
        <v>1</v>
      </c>
      <c r="I451" s="92" t="s">
        <v>64</v>
      </c>
      <c r="J451" s="112">
        <v>1</v>
      </c>
      <c r="K451" s="93">
        <f>VLOOKUP(E451,照明設備稼働時間!$A$4:$F$23,5,FALSE)</f>
        <v>0</v>
      </c>
      <c r="L451" s="93" t="str">
        <f t="shared" si="12"/>
        <v>FL20W1片反射笠</v>
      </c>
      <c r="M451" s="93">
        <f>VLOOKUP(L451,照明器具種一覧!$B$4:$F$130,5,FALSE)</f>
        <v>22.5</v>
      </c>
      <c r="N451" s="106">
        <v>1</v>
      </c>
      <c r="O451" s="147">
        <f t="shared" si="13"/>
        <v>0</v>
      </c>
    </row>
    <row r="452" spans="1:15">
      <c r="A452" s="90" t="s">
        <v>985</v>
      </c>
      <c r="B452" s="110" t="s">
        <v>531</v>
      </c>
      <c r="C452" s="113" t="s">
        <v>74</v>
      </c>
      <c r="D452" s="90" t="s">
        <v>16</v>
      </c>
      <c r="E452" s="90" t="s">
        <v>1070</v>
      </c>
      <c r="F452" s="114" t="s">
        <v>107</v>
      </c>
      <c r="G452" s="94" t="s">
        <v>13</v>
      </c>
      <c r="H452" s="95">
        <v>1</v>
      </c>
      <c r="I452" s="92" t="s">
        <v>163</v>
      </c>
      <c r="J452" s="112">
        <v>6</v>
      </c>
      <c r="K452" s="93">
        <f>VLOOKUP(E452,照明設備稼働時間!$A$4:$F$23,5,FALSE)</f>
        <v>2299</v>
      </c>
      <c r="L452" s="93" t="str">
        <f t="shared" si="12"/>
        <v>FHF32W1間接トラフ</v>
      </c>
      <c r="M452" s="93">
        <f>VLOOKUP(L452,照明器具種一覧!$B$4:$F$130,5,FALSE)</f>
        <v>48</v>
      </c>
      <c r="N452" s="106">
        <v>0.2</v>
      </c>
      <c r="O452" s="147">
        <f t="shared" si="13"/>
        <v>132.42239999999998</v>
      </c>
    </row>
    <row r="453" spans="1:15">
      <c r="A453" s="90" t="s">
        <v>986</v>
      </c>
      <c r="B453" s="110" t="s">
        <v>531</v>
      </c>
      <c r="C453" s="113" t="s">
        <v>73</v>
      </c>
      <c r="D453" s="90" t="s">
        <v>16</v>
      </c>
      <c r="E453" s="90" t="s">
        <v>1070</v>
      </c>
      <c r="F453" s="114" t="s">
        <v>107</v>
      </c>
      <c r="G453" s="94" t="s">
        <v>187</v>
      </c>
      <c r="H453" s="95">
        <v>1</v>
      </c>
      <c r="I453" s="92" t="s">
        <v>430</v>
      </c>
      <c r="J453" s="112">
        <v>4</v>
      </c>
      <c r="K453" s="93">
        <f>VLOOKUP(E453,照明設備稼働時間!$A$4:$F$23,5,FALSE)</f>
        <v>2299</v>
      </c>
      <c r="L453" s="93" t="str">
        <f t="shared" ref="L453:L516" si="14">G453&amp;H453&amp;I453</f>
        <v>FDL27W1ダウンライト　φ150</v>
      </c>
      <c r="M453" s="93">
        <f>VLOOKUP(L453,照明器具種一覧!$B$4:$F$130,5,FALSE)</f>
        <v>32</v>
      </c>
      <c r="N453" s="106">
        <v>0.2</v>
      </c>
      <c r="O453" s="147">
        <f t="shared" ref="O453:O516" si="15">(J453*K453*M453*N453)/1000</f>
        <v>58.854399999999998</v>
      </c>
    </row>
    <row r="454" spans="1:15">
      <c r="A454" s="90" t="s">
        <v>987</v>
      </c>
      <c r="B454" s="110" t="s">
        <v>531</v>
      </c>
      <c r="C454" s="113" t="s">
        <v>205</v>
      </c>
      <c r="D454" s="90" t="s">
        <v>16</v>
      </c>
      <c r="E454" s="90" t="s">
        <v>1070</v>
      </c>
      <c r="F454" s="114" t="s">
        <v>107</v>
      </c>
      <c r="G454" s="94" t="s">
        <v>275</v>
      </c>
      <c r="H454" s="95">
        <v>1</v>
      </c>
      <c r="I454" s="92" t="s">
        <v>430</v>
      </c>
      <c r="J454" s="112">
        <v>4</v>
      </c>
      <c r="K454" s="93">
        <f>VLOOKUP(E454,照明設備稼働時間!$A$4:$F$23,5,FALSE)</f>
        <v>2299</v>
      </c>
      <c r="L454" s="93" t="str">
        <f t="shared" si="14"/>
        <v>EFD21EL1ダウンライト　φ150</v>
      </c>
      <c r="M454" s="93">
        <f>VLOOKUP(L454,照明器具種一覧!$B$4:$F$130,5,FALSE)</f>
        <v>21</v>
      </c>
      <c r="N454" s="106">
        <v>0.2</v>
      </c>
      <c r="O454" s="147">
        <f t="shared" si="15"/>
        <v>38.623200000000004</v>
      </c>
    </row>
    <row r="455" spans="1:15">
      <c r="A455" s="90" t="s">
        <v>988</v>
      </c>
      <c r="B455" s="110" t="s">
        <v>531</v>
      </c>
      <c r="C455" s="113" t="s">
        <v>74</v>
      </c>
      <c r="D455" s="90" t="s">
        <v>16</v>
      </c>
      <c r="E455" s="90" t="s">
        <v>509</v>
      </c>
      <c r="F455" s="114" t="s">
        <v>133</v>
      </c>
      <c r="G455" s="94" t="s">
        <v>13</v>
      </c>
      <c r="H455" s="95">
        <v>1</v>
      </c>
      <c r="I455" s="92" t="s">
        <v>163</v>
      </c>
      <c r="J455" s="112">
        <v>2</v>
      </c>
      <c r="K455" s="93">
        <f>VLOOKUP(E455,照明設備稼働時間!$A$4:$F$23,5,FALSE)</f>
        <v>968</v>
      </c>
      <c r="L455" s="93" t="str">
        <f t="shared" si="14"/>
        <v>FHF32W1間接トラフ</v>
      </c>
      <c r="M455" s="93">
        <f>VLOOKUP(L455,照明器具種一覧!$B$4:$F$130,5,FALSE)</f>
        <v>48</v>
      </c>
      <c r="N455" s="106">
        <v>0.2</v>
      </c>
      <c r="O455" s="147">
        <f t="shared" si="15"/>
        <v>18.585600000000003</v>
      </c>
    </row>
    <row r="456" spans="1:15">
      <c r="A456" s="90" t="s">
        <v>989</v>
      </c>
      <c r="B456" s="110" t="s">
        <v>531</v>
      </c>
      <c r="C456" s="113" t="s">
        <v>73</v>
      </c>
      <c r="D456" s="90" t="s">
        <v>16</v>
      </c>
      <c r="E456" s="90" t="s">
        <v>509</v>
      </c>
      <c r="F456" s="114" t="s">
        <v>133</v>
      </c>
      <c r="G456" s="94" t="s">
        <v>187</v>
      </c>
      <c r="H456" s="95">
        <v>1</v>
      </c>
      <c r="I456" s="92" t="s">
        <v>430</v>
      </c>
      <c r="J456" s="112">
        <v>8</v>
      </c>
      <c r="K456" s="93">
        <f>VLOOKUP(E456,照明設備稼働時間!$A$4:$F$23,5,FALSE)</f>
        <v>968</v>
      </c>
      <c r="L456" s="93" t="str">
        <f t="shared" si="14"/>
        <v>FDL27W1ダウンライト　φ150</v>
      </c>
      <c r="M456" s="93">
        <f>VLOOKUP(L456,照明器具種一覧!$B$4:$F$130,5,FALSE)</f>
        <v>32</v>
      </c>
      <c r="N456" s="106">
        <v>0.2</v>
      </c>
      <c r="O456" s="147">
        <f t="shared" si="15"/>
        <v>49.561600000000006</v>
      </c>
    </row>
    <row r="457" spans="1:15">
      <c r="A457" s="90" t="s">
        <v>990</v>
      </c>
      <c r="B457" s="110" t="s">
        <v>531</v>
      </c>
      <c r="C457" s="113" t="s">
        <v>74</v>
      </c>
      <c r="D457" s="90" t="s">
        <v>16</v>
      </c>
      <c r="E457" s="90" t="s">
        <v>509</v>
      </c>
      <c r="F457" s="114" t="s">
        <v>231</v>
      </c>
      <c r="G457" s="94" t="s">
        <v>13</v>
      </c>
      <c r="H457" s="95">
        <v>1</v>
      </c>
      <c r="I457" s="92" t="s">
        <v>163</v>
      </c>
      <c r="J457" s="112">
        <v>2</v>
      </c>
      <c r="K457" s="93">
        <f>VLOOKUP(E457,照明設備稼働時間!$A$4:$F$23,5,FALSE)</f>
        <v>968</v>
      </c>
      <c r="L457" s="93" t="str">
        <f t="shared" si="14"/>
        <v>FHF32W1間接トラフ</v>
      </c>
      <c r="M457" s="93">
        <f>VLOOKUP(L457,照明器具種一覧!$B$4:$F$130,5,FALSE)</f>
        <v>48</v>
      </c>
      <c r="N457" s="106">
        <v>0.2</v>
      </c>
      <c r="O457" s="147">
        <f t="shared" si="15"/>
        <v>18.585600000000003</v>
      </c>
    </row>
    <row r="458" spans="1:15">
      <c r="A458" s="90" t="s">
        <v>991</v>
      </c>
      <c r="B458" s="110" t="s">
        <v>531</v>
      </c>
      <c r="C458" s="113" t="s">
        <v>86</v>
      </c>
      <c r="D458" s="90" t="s">
        <v>16</v>
      </c>
      <c r="E458" s="90" t="s">
        <v>509</v>
      </c>
      <c r="F458" s="114" t="s">
        <v>231</v>
      </c>
      <c r="G458" s="94" t="s">
        <v>421</v>
      </c>
      <c r="H458" s="95">
        <v>1</v>
      </c>
      <c r="I458" s="92" t="s">
        <v>412</v>
      </c>
      <c r="J458" s="112">
        <v>1</v>
      </c>
      <c r="K458" s="93">
        <f>VLOOKUP(E458,照明設備稼働時間!$A$4:$F$23,5,FALSE)</f>
        <v>968</v>
      </c>
      <c r="L458" s="93" t="str">
        <f t="shared" si="14"/>
        <v>FL20W1ミラー灯</v>
      </c>
      <c r="M458" s="93">
        <f>VLOOKUP(L458,照明器具種一覧!$B$4:$F$130,5,FALSE)</f>
        <v>22.5</v>
      </c>
      <c r="N458" s="106">
        <v>0.2</v>
      </c>
      <c r="O458" s="147">
        <f t="shared" si="15"/>
        <v>4.3559999999999999</v>
      </c>
    </row>
    <row r="459" spans="1:15">
      <c r="A459" s="90" t="s">
        <v>992</v>
      </c>
      <c r="B459" s="110" t="s">
        <v>531</v>
      </c>
      <c r="C459" s="113" t="s">
        <v>73</v>
      </c>
      <c r="D459" s="90" t="s">
        <v>16</v>
      </c>
      <c r="E459" s="90" t="s">
        <v>509</v>
      </c>
      <c r="F459" s="114" t="s">
        <v>231</v>
      </c>
      <c r="G459" s="94" t="s">
        <v>187</v>
      </c>
      <c r="H459" s="95">
        <v>1</v>
      </c>
      <c r="I459" s="92" t="s">
        <v>430</v>
      </c>
      <c r="J459" s="112">
        <v>6</v>
      </c>
      <c r="K459" s="93">
        <f>VLOOKUP(E459,照明設備稼働時間!$A$4:$F$23,5,FALSE)</f>
        <v>968</v>
      </c>
      <c r="L459" s="93" t="str">
        <f t="shared" si="14"/>
        <v>FDL27W1ダウンライト　φ150</v>
      </c>
      <c r="M459" s="93">
        <f>VLOOKUP(L459,照明器具種一覧!$B$4:$F$130,5,FALSE)</f>
        <v>32</v>
      </c>
      <c r="N459" s="106">
        <v>0.2</v>
      </c>
      <c r="O459" s="147">
        <f t="shared" si="15"/>
        <v>37.171200000000006</v>
      </c>
    </row>
    <row r="460" spans="1:15">
      <c r="A460" s="90" t="s">
        <v>993</v>
      </c>
      <c r="B460" s="110" t="s">
        <v>531</v>
      </c>
      <c r="C460" s="113" t="s">
        <v>78</v>
      </c>
      <c r="D460" s="90" t="s">
        <v>16</v>
      </c>
      <c r="E460" s="90" t="s">
        <v>517</v>
      </c>
      <c r="F460" s="114" t="s">
        <v>148</v>
      </c>
      <c r="G460" s="94" t="s">
        <v>421</v>
      </c>
      <c r="H460" s="95">
        <v>1</v>
      </c>
      <c r="I460" s="92" t="s">
        <v>64</v>
      </c>
      <c r="J460" s="112">
        <v>1</v>
      </c>
      <c r="K460" s="93">
        <f>VLOOKUP(E460,照明設備稼働時間!$A$4:$F$23,5,FALSE)</f>
        <v>0</v>
      </c>
      <c r="L460" s="93" t="str">
        <f t="shared" si="14"/>
        <v>FL20W1片反射笠</v>
      </c>
      <c r="M460" s="93">
        <f>VLOOKUP(L460,照明器具種一覧!$B$4:$F$130,5,FALSE)</f>
        <v>22.5</v>
      </c>
      <c r="N460" s="106">
        <v>1</v>
      </c>
      <c r="O460" s="147">
        <f t="shared" si="15"/>
        <v>0</v>
      </c>
    </row>
    <row r="461" spans="1:15">
      <c r="A461" s="90" t="s">
        <v>994</v>
      </c>
      <c r="B461" s="110" t="s">
        <v>531</v>
      </c>
      <c r="C461" s="113" t="s">
        <v>73</v>
      </c>
      <c r="D461" s="90" t="s">
        <v>16</v>
      </c>
      <c r="E461" s="90" t="s">
        <v>510</v>
      </c>
      <c r="F461" s="114" t="s">
        <v>134</v>
      </c>
      <c r="G461" s="94" t="s">
        <v>187</v>
      </c>
      <c r="H461" s="95">
        <v>1</v>
      </c>
      <c r="I461" s="92" t="s">
        <v>430</v>
      </c>
      <c r="J461" s="112">
        <v>2</v>
      </c>
      <c r="K461" s="93">
        <f>VLOOKUP(E461,照明設備稼働時間!$A$4:$F$23,5,FALSE)</f>
        <v>726</v>
      </c>
      <c r="L461" s="93" t="str">
        <f t="shared" si="14"/>
        <v>FDL27W1ダウンライト　φ150</v>
      </c>
      <c r="M461" s="93">
        <f>VLOOKUP(L461,照明器具種一覧!$B$4:$F$130,5,FALSE)</f>
        <v>32</v>
      </c>
      <c r="N461" s="106">
        <v>0.2</v>
      </c>
      <c r="O461" s="147">
        <f t="shared" si="15"/>
        <v>9.2928000000000015</v>
      </c>
    </row>
    <row r="462" spans="1:15">
      <c r="A462" s="90" t="s">
        <v>995</v>
      </c>
      <c r="B462" s="110" t="s">
        <v>531</v>
      </c>
      <c r="C462" s="113" t="s">
        <v>86</v>
      </c>
      <c r="D462" s="90" t="s">
        <v>16</v>
      </c>
      <c r="E462" s="90" t="s">
        <v>510</v>
      </c>
      <c r="F462" s="114" t="s">
        <v>134</v>
      </c>
      <c r="G462" s="94" t="s">
        <v>421</v>
      </c>
      <c r="H462" s="95">
        <v>1</v>
      </c>
      <c r="I462" s="92" t="s">
        <v>412</v>
      </c>
      <c r="J462" s="112">
        <v>1</v>
      </c>
      <c r="K462" s="93">
        <f>VLOOKUP(E462,照明設備稼働時間!$A$4:$F$23,5,FALSE)</f>
        <v>726</v>
      </c>
      <c r="L462" s="93" t="str">
        <f t="shared" si="14"/>
        <v>FL20W1ミラー灯</v>
      </c>
      <c r="M462" s="93">
        <f>VLOOKUP(L462,照明器具種一覧!$B$4:$F$130,5,FALSE)</f>
        <v>22.5</v>
      </c>
      <c r="N462" s="106">
        <v>0.2</v>
      </c>
      <c r="O462" s="147">
        <f t="shared" si="15"/>
        <v>3.2669999999999999</v>
      </c>
    </row>
    <row r="463" spans="1:15">
      <c r="A463" s="90" t="s">
        <v>996</v>
      </c>
      <c r="B463" s="110" t="s">
        <v>531</v>
      </c>
      <c r="C463" s="113" t="s">
        <v>202</v>
      </c>
      <c r="D463" s="90" t="s">
        <v>16</v>
      </c>
      <c r="E463" s="90" t="s">
        <v>507</v>
      </c>
      <c r="F463" s="114" t="s">
        <v>157</v>
      </c>
      <c r="G463" s="94" t="s">
        <v>427</v>
      </c>
      <c r="H463" s="95">
        <v>2</v>
      </c>
      <c r="I463" s="92" t="s">
        <v>259</v>
      </c>
      <c r="J463" s="112">
        <v>11</v>
      </c>
      <c r="K463" s="93">
        <f>VLOOKUP(E463,照明設備稼働時間!$A$4:$F$23,5,FALSE)</f>
        <v>2299</v>
      </c>
      <c r="L463" s="93" t="str">
        <f t="shared" si="14"/>
        <v>FPL27W2埋込　スクエア　ルーバー　□250</v>
      </c>
      <c r="M463" s="93">
        <f>VLOOKUP(L463,照明器具種一覧!$B$4:$F$130,5,FALSE)</f>
        <v>64</v>
      </c>
      <c r="N463" s="106">
        <v>0.2</v>
      </c>
      <c r="O463" s="147">
        <f t="shared" si="15"/>
        <v>323.69920000000002</v>
      </c>
    </row>
    <row r="464" spans="1:15">
      <c r="A464" s="90" t="s">
        <v>997</v>
      </c>
      <c r="B464" s="110" t="s">
        <v>531</v>
      </c>
      <c r="C464" s="113" t="s">
        <v>327</v>
      </c>
      <c r="D464" s="90" t="s">
        <v>16</v>
      </c>
      <c r="E464" s="90" t="s">
        <v>512</v>
      </c>
      <c r="F464" s="114" t="s">
        <v>143</v>
      </c>
      <c r="G464" s="94" t="s">
        <v>13</v>
      </c>
      <c r="H464" s="95">
        <v>1</v>
      </c>
      <c r="I464" s="92" t="s">
        <v>341</v>
      </c>
      <c r="J464" s="112">
        <v>4</v>
      </c>
      <c r="K464" s="93">
        <f>VLOOKUP(E464,照明設備稼働時間!$A$4:$F$23,5,FALSE)</f>
        <v>242</v>
      </c>
      <c r="L464" s="93" t="str">
        <f t="shared" si="14"/>
        <v>FHF32W1埋込　下面開放　ＳＵＳ　W190</v>
      </c>
      <c r="M464" s="93">
        <f>VLOOKUP(L464,照明器具種一覧!$B$4:$F$130,5,FALSE)</f>
        <v>48</v>
      </c>
      <c r="N464" s="106">
        <v>1</v>
      </c>
      <c r="O464" s="147">
        <f t="shared" si="15"/>
        <v>46.463999999999999</v>
      </c>
    </row>
    <row r="465" spans="1:15">
      <c r="A465" s="90" t="s">
        <v>998</v>
      </c>
      <c r="B465" s="110" t="s">
        <v>531</v>
      </c>
      <c r="C465" s="113" t="s">
        <v>74</v>
      </c>
      <c r="D465" s="90" t="s">
        <v>16</v>
      </c>
      <c r="E465" s="90" t="s">
        <v>512</v>
      </c>
      <c r="F465" s="114" t="s">
        <v>143</v>
      </c>
      <c r="G465" s="94" t="s">
        <v>13</v>
      </c>
      <c r="H465" s="95">
        <v>1</v>
      </c>
      <c r="I465" s="92" t="s">
        <v>163</v>
      </c>
      <c r="J465" s="112">
        <v>2</v>
      </c>
      <c r="K465" s="93">
        <f>VLOOKUP(E465,照明設備稼働時間!$A$4:$F$23,5,FALSE)</f>
        <v>242</v>
      </c>
      <c r="L465" s="93" t="str">
        <f t="shared" si="14"/>
        <v>FHF32W1間接トラフ</v>
      </c>
      <c r="M465" s="93">
        <f>VLOOKUP(L465,照明器具種一覧!$B$4:$F$130,5,FALSE)</f>
        <v>48</v>
      </c>
      <c r="N465" s="106">
        <v>1</v>
      </c>
      <c r="O465" s="147">
        <f t="shared" si="15"/>
        <v>23.231999999999999</v>
      </c>
    </row>
    <row r="466" spans="1:15">
      <c r="A466" s="90" t="s">
        <v>999</v>
      </c>
      <c r="B466" s="110" t="s">
        <v>531</v>
      </c>
      <c r="C466" s="113" t="s">
        <v>57</v>
      </c>
      <c r="D466" s="90" t="s">
        <v>16</v>
      </c>
      <c r="E466" s="90" t="s">
        <v>525</v>
      </c>
      <c r="F466" s="114" t="s">
        <v>330</v>
      </c>
      <c r="G466" s="94" t="s">
        <v>13</v>
      </c>
      <c r="H466" s="95">
        <v>1</v>
      </c>
      <c r="I466" s="92" t="s">
        <v>342</v>
      </c>
      <c r="J466" s="112">
        <v>4</v>
      </c>
      <c r="K466" s="93">
        <f>VLOOKUP(E466,照明設備稼働時間!$A$4:$F$23,5,FALSE)</f>
        <v>484</v>
      </c>
      <c r="L466" s="93" t="str">
        <f t="shared" si="14"/>
        <v>FHF32W1ブラケット　SUS　防水</v>
      </c>
      <c r="M466" s="93">
        <f>VLOOKUP(L466,照明器具種一覧!$B$4:$F$130,5,FALSE)</f>
        <v>48</v>
      </c>
      <c r="N466" s="106">
        <v>1</v>
      </c>
      <c r="O466" s="147">
        <f t="shared" si="15"/>
        <v>92.927999999999997</v>
      </c>
    </row>
    <row r="467" spans="1:15">
      <c r="A467" s="90" t="s">
        <v>1000</v>
      </c>
      <c r="B467" s="110" t="s">
        <v>531</v>
      </c>
      <c r="C467" s="113" t="s">
        <v>277</v>
      </c>
      <c r="D467" s="90" t="s">
        <v>16</v>
      </c>
      <c r="E467" s="90" t="s">
        <v>525</v>
      </c>
      <c r="F467" s="114" t="s">
        <v>285</v>
      </c>
      <c r="G467" s="94" t="s">
        <v>325</v>
      </c>
      <c r="H467" s="95">
        <v>1</v>
      </c>
      <c r="I467" s="92" t="s">
        <v>286</v>
      </c>
      <c r="J467" s="112">
        <v>1</v>
      </c>
      <c r="K467" s="93">
        <f>VLOOKUP(E467,照明設備稼働時間!$A$4:$F$23,5,FALSE)</f>
        <v>484</v>
      </c>
      <c r="L467" s="93" t="str">
        <f t="shared" si="14"/>
        <v>FLR40W1防爆</v>
      </c>
      <c r="M467" s="93">
        <f>VLOOKUP(L467,照明器具種一覧!$B$4:$F$130,5,FALSE)</f>
        <v>44</v>
      </c>
      <c r="N467" s="106">
        <v>1</v>
      </c>
      <c r="O467" s="147">
        <f t="shared" si="15"/>
        <v>21.295999999999999</v>
      </c>
    </row>
    <row r="468" spans="1:15">
      <c r="A468" s="90" t="s">
        <v>1001</v>
      </c>
      <c r="B468" s="110" t="s">
        <v>531</v>
      </c>
      <c r="C468" s="113" t="s">
        <v>73</v>
      </c>
      <c r="D468" s="90" t="s">
        <v>16</v>
      </c>
      <c r="E468" s="90" t="s">
        <v>507</v>
      </c>
      <c r="F468" s="114" t="s">
        <v>235</v>
      </c>
      <c r="G468" s="94" t="s">
        <v>187</v>
      </c>
      <c r="H468" s="95">
        <v>1</v>
      </c>
      <c r="I468" s="92" t="s">
        <v>430</v>
      </c>
      <c r="J468" s="112">
        <v>27</v>
      </c>
      <c r="K468" s="93">
        <f>VLOOKUP(E468,照明設備稼働時間!$A$4:$F$23,5,FALSE)</f>
        <v>2299</v>
      </c>
      <c r="L468" s="93" t="str">
        <f t="shared" si="14"/>
        <v>FDL27W1ダウンライト　φ150</v>
      </c>
      <c r="M468" s="93">
        <f>VLOOKUP(L468,照明器具種一覧!$B$4:$F$130,5,FALSE)</f>
        <v>32</v>
      </c>
      <c r="N468" s="106">
        <v>0.1</v>
      </c>
      <c r="O468" s="147">
        <f t="shared" si="15"/>
        <v>198.6336</v>
      </c>
    </row>
    <row r="469" spans="1:15">
      <c r="A469" s="90" t="s">
        <v>1002</v>
      </c>
      <c r="B469" s="110" t="s">
        <v>531</v>
      </c>
      <c r="C469" s="113" t="s">
        <v>205</v>
      </c>
      <c r="D469" s="90" t="s">
        <v>16</v>
      </c>
      <c r="E469" s="90" t="s">
        <v>507</v>
      </c>
      <c r="F469" s="114" t="s">
        <v>235</v>
      </c>
      <c r="G469" s="94" t="s">
        <v>275</v>
      </c>
      <c r="H469" s="95">
        <v>1</v>
      </c>
      <c r="I469" s="92" t="s">
        <v>430</v>
      </c>
      <c r="J469" s="112">
        <v>1</v>
      </c>
      <c r="K469" s="93">
        <f>VLOOKUP(E469,照明設備稼働時間!$A$4:$F$23,5,FALSE)</f>
        <v>2299</v>
      </c>
      <c r="L469" s="93" t="str">
        <f t="shared" si="14"/>
        <v>EFD21EL1ダウンライト　φ150</v>
      </c>
      <c r="M469" s="93">
        <f>VLOOKUP(L469,照明器具種一覧!$B$4:$F$130,5,FALSE)</f>
        <v>21</v>
      </c>
      <c r="N469" s="106">
        <v>0.2</v>
      </c>
      <c r="O469" s="147">
        <f t="shared" si="15"/>
        <v>9.655800000000001</v>
      </c>
    </row>
    <row r="470" spans="1:15">
      <c r="A470" s="90" t="s">
        <v>1003</v>
      </c>
      <c r="B470" s="110" t="s">
        <v>531</v>
      </c>
      <c r="C470" s="113" t="s">
        <v>55</v>
      </c>
      <c r="D470" s="90" t="s">
        <v>16</v>
      </c>
      <c r="E470" s="90" t="s">
        <v>525</v>
      </c>
      <c r="F470" s="114" t="s">
        <v>331</v>
      </c>
      <c r="G470" s="94" t="s">
        <v>13</v>
      </c>
      <c r="H470" s="95">
        <v>2</v>
      </c>
      <c r="I470" s="92" t="s">
        <v>309</v>
      </c>
      <c r="J470" s="112">
        <v>3</v>
      </c>
      <c r="K470" s="93">
        <f>VLOOKUP(E470,照明設備稼働時間!$A$4:$F$23,5,FALSE)</f>
        <v>484</v>
      </c>
      <c r="L470" s="93" t="str">
        <f t="shared" si="14"/>
        <v>FHF32W2反射笠</v>
      </c>
      <c r="M470" s="93">
        <f>VLOOKUP(L470,照明器具種一覧!$B$4:$F$130,5,FALSE)</f>
        <v>91</v>
      </c>
      <c r="N470" s="106">
        <v>1</v>
      </c>
      <c r="O470" s="147">
        <f t="shared" si="15"/>
        <v>132.13200000000001</v>
      </c>
    </row>
    <row r="471" spans="1:15">
      <c r="A471" s="90" t="s">
        <v>1004</v>
      </c>
      <c r="B471" s="110" t="s">
        <v>531</v>
      </c>
      <c r="C471" s="113" t="s">
        <v>88</v>
      </c>
      <c r="D471" s="90" t="s">
        <v>16</v>
      </c>
      <c r="E471" s="90" t="s">
        <v>517</v>
      </c>
      <c r="F471" s="114" t="s">
        <v>112</v>
      </c>
      <c r="G471" s="94" t="s">
        <v>13</v>
      </c>
      <c r="H471" s="95">
        <v>2</v>
      </c>
      <c r="I471" s="92" t="s">
        <v>164</v>
      </c>
      <c r="J471" s="112">
        <v>1</v>
      </c>
      <c r="K471" s="93">
        <f>VLOOKUP(E471,照明設備稼働時間!$A$4:$F$23,5,FALSE)</f>
        <v>0</v>
      </c>
      <c r="L471" s="93" t="str">
        <f t="shared" si="14"/>
        <v>FHF32W2反射笠</v>
      </c>
      <c r="M471" s="93">
        <f>VLOOKUP(L471,照明器具種一覧!$B$4:$F$130,5,FALSE)</f>
        <v>91</v>
      </c>
      <c r="N471" s="106">
        <v>1</v>
      </c>
      <c r="O471" s="147">
        <f t="shared" si="15"/>
        <v>0</v>
      </c>
    </row>
    <row r="472" spans="1:15">
      <c r="A472" s="90" t="s">
        <v>1005</v>
      </c>
      <c r="B472" s="110" t="s">
        <v>531</v>
      </c>
      <c r="C472" s="113" t="s">
        <v>74</v>
      </c>
      <c r="D472" s="90" t="s">
        <v>16</v>
      </c>
      <c r="E472" s="90" t="s">
        <v>505</v>
      </c>
      <c r="F472" s="114" t="s">
        <v>332</v>
      </c>
      <c r="G472" s="94" t="s">
        <v>13</v>
      </c>
      <c r="H472" s="95">
        <v>1</v>
      </c>
      <c r="I472" s="92" t="s">
        <v>163</v>
      </c>
      <c r="J472" s="112">
        <v>48</v>
      </c>
      <c r="K472" s="93">
        <f>VLOOKUP(E472,照明設備稼働時間!$A$4:$F$23,5,FALSE)</f>
        <v>2299</v>
      </c>
      <c r="L472" s="93" t="str">
        <f t="shared" si="14"/>
        <v>FHF32W1間接トラフ</v>
      </c>
      <c r="M472" s="93">
        <f>VLOOKUP(L472,照明器具種一覧!$B$4:$F$130,5,FALSE)</f>
        <v>48</v>
      </c>
      <c r="N472" s="106">
        <v>0.2</v>
      </c>
      <c r="O472" s="147">
        <f t="shared" si="15"/>
        <v>1059.3791999999999</v>
      </c>
    </row>
    <row r="473" spans="1:15">
      <c r="A473" s="90" t="s">
        <v>1006</v>
      </c>
      <c r="B473" s="110" t="s">
        <v>531</v>
      </c>
      <c r="C473" s="113" t="s">
        <v>73</v>
      </c>
      <c r="D473" s="90" t="s">
        <v>16</v>
      </c>
      <c r="E473" s="90" t="s">
        <v>505</v>
      </c>
      <c r="F473" s="114" t="s">
        <v>332</v>
      </c>
      <c r="G473" s="94" t="s">
        <v>187</v>
      </c>
      <c r="H473" s="95">
        <v>1</v>
      </c>
      <c r="I473" s="92" t="s">
        <v>430</v>
      </c>
      <c r="J473" s="112">
        <v>26</v>
      </c>
      <c r="K473" s="93">
        <f>VLOOKUP(E473,照明設備稼働時間!$A$4:$F$23,5,FALSE)</f>
        <v>2299</v>
      </c>
      <c r="L473" s="93" t="str">
        <f t="shared" si="14"/>
        <v>FDL27W1ダウンライト　φ150</v>
      </c>
      <c r="M473" s="93">
        <f>VLOOKUP(L473,照明器具種一覧!$B$4:$F$130,5,FALSE)</f>
        <v>32</v>
      </c>
      <c r="N473" s="106">
        <v>0.2</v>
      </c>
      <c r="O473" s="147">
        <f t="shared" si="15"/>
        <v>382.55360000000002</v>
      </c>
    </row>
    <row r="474" spans="1:15">
      <c r="A474" s="90" t="s">
        <v>1007</v>
      </c>
      <c r="B474" s="110" t="s">
        <v>531</v>
      </c>
      <c r="C474" s="113"/>
      <c r="D474" s="90" t="s">
        <v>16</v>
      </c>
      <c r="E474" s="90" t="s">
        <v>505</v>
      </c>
      <c r="F474" s="114" t="s">
        <v>332</v>
      </c>
      <c r="G474" s="94" t="s">
        <v>349</v>
      </c>
      <c r="H474" s="95">
        <v>1</v>
      </c>
      <c r="I474" s="92" t="s">
        <v>429</v>
      </c>
      <c r="J474" s="112">
        <v>10</v>
      </c>
      <c r="K474" s="93">
        <f>VLOOKUP(E474,照明設備稼働時間!$A$4:$F$23,5,FALSE)</f>
        <v>2299</v>
      </c>
      <c r="L474" s="93" t="str">
        <f t="shared" si="14"/>
        <v>FHT32W1ダウンライト　φ175</v>
      </c>
      <c r="M474" s="93">
        <f>VLOOKUP(L474,照明器具種一覧!$B$4:$F$130,5,FALSE)</f>
        <v>32</v>
      </c>
      <c r="N474" s="106">
        <v>0.2</v>
      </c>
      <c r="O474" s="147">
        <f t="shared" si="15"/>
        <v>147.136</v>
      </c>
    </row>
    <row r="475" spans="1:15">
      <c r="A475" s="90" t="s">
        <v>1008</v>
      </c>
      <c r="B475" s="110" t="s">
        <v>531</v>
      </c>
      <c r="C475" s="113" t="s">
        <v>74</v>
      </c>
      <c r="D475" s="90" t="s">
        <v>16</v>
      </c>
      <c r="E475" s="90" t="s">
        <v>505</v>
      </c>
      <c r="F475" s="114" t="s">
        <v>333</v>
      </c>
      <c r="G475" s="94" t="s">
        <v>13</v>
      </c>
      <c r="H475" s="95">
        <v>1</v>
      </c>
      <c r="I475" s="92" t="s">
        <v>163</v>
      </c>
      <c r="J475" s="112">
        <v>32</v>
      </c>
      <c r="K475" s="93">
        <f>VLOOKUP(E475,照明設備稼働時間!$A$4:$F$23,5,FALSE)</f>
        <v>2299</v>
      </c>
      <c r="L475" s="93" t="str">
        <f t="shared" si="14"/>
        <v>FHF32W1間接トラフ</v>
      </c>
      <c r="M475" s="93">
        <f>VLOOKUP(L475,照明器具種一覧!$B$4:$F$130,5,FALSE)</f>
        <v>48</v>
      </c>
      <c r="N475" s="106">
        <v>0.2</v>
      </c>
      <c r="O475" s="147">
        <f t="shared" si="15"/>
        <v>706.25280000000009</v>
      </c>
    </row>
    <row r="476" spans="1:15">
      <c r="A476" s="90" t="s">
        <v>1009</v>
      </c>
      <c r="B476" s="110" t="s">
        <v>531</v>
      </c>
      <c r="C476" s="113" t="s">
        <v>73</v>
      </c>
      <c r="D476" s="90" t="s">
        <v>16</v>
      </c>
      <c r="E476" s="90" t="s">
        <v>505</v>
      </c>
      <c r="F476" s="114" t="s">
        <v>333</v>
      </c>
      <c r="G476" s="94" t="s">
        <v>187</v>
      </c>
      <c r="H476" s="95">
        <v>1</v>
      </c>
      <c r="I476" s="92" t="s">
        <v>430</v>
      </c>
      <c r="J476" s="112">
        <v>21</v>
      </c>
      <c r="K476" s="93">
        <f>VLOOKUP(E476,照明設備稼働時間!$A$4:$F$23,5,FALSE)</f>
        <v>2299</v>
      </c>
      <c r="L476" s="93" t="str">
        <f t="shared" si="14"/>
        <v>FDL27W1ダウンライト　φ150</v>
      </c>
      <c r="M476" s="93">
        <f>VLOOKUP(L476,照明器具種一覧!$B$4:$F$130,5,FALSE)</f>
        <v>32</v>
      </c>
      <c r="N476" s="106">
        <v>0.2</v>
      </c>
      <c r="O476" s="147">
        <f t="shared" si="15"/>
        <v>308.98560000000003</v>
      </c>
    </row>
    <row r="477" spans="1:15">
      <c r="A477" s="90" t="s">
        <v>1010</v>
      </c>
      <c r="B477" s="110" t="s">
        <v>531</v>
      </c>
      <c r="C477" s="113"/>
      <c r="D477" s="90" t="s">
        <v>16</v>
      </c>
      <c r="E477" s="90" t="s">
        <v>505</v>
      </c>
      <c r="F477" s="114" t="s">
        <v>333</v>
      </c>
      <c r="G477" s="94" t="s">
        <v>349</v>
      </c>
      <c r="H477" s="95">
        <v>1</v>
      </c>
      <c r="I477" s="92" t="s">
        <v>429</v>
      </c>
      <c r="J477" s="112">
        <v>5</v>
      </c>
      <c r="K477" s="93">
        <f>VLOOKUP(E477,照明設備稼働時間!$A$4:$F$23,5,FALSE)</f>
        <v>2299</v>
      </c>
      <c r="L477" s="93" t="str">
        <f t="shared" si="14"/>
        <v>FHT32W1ダウンライト　φ175</v>
      </c>
      <c r="M477" s="93">
        <f>VLOOKUP(L477,照明器具種一覧!$B$4:$F$130,5,FALSE)</f>
        <v>32</v>
      </c>
      <c r="N477" s="106">
        <v>0.2</v>
      </c>
      <c r="O477" s="147">
        <f t="shared" si="15"/>
        <v>73.567999999999998</v>
      </c>
    </row>
    <row r="478" spans="1:15">
      <c r="A478" s="90" t="s">
        <v>1011</v>
      </c>
      <c r="B478" s="110" t="s">
        <v>531</v>
      </c>
      <c r="C478" s="113" t="s">
        <v>74</v>
      </c>
      <c r="D478" s="90" t="s">
        <v>16</v>
      </c>
      <c r="E478" s="90" t="s">
        <v>505</v>
      </c>
      <c r="F478" s="114" t="s">
        <v>334</v>
      </c>
      <c r="G478" s="94" t="s">
        <v>13</v>
      </c>
      <c r="H478" s="95">
        <v>1</v>
      </c>
      <c r="I478" s="92" t="s">
        <v>163</v>
      </c>
      <c r="J478" s="112">
        <v>16</v>
      </c>
      <c r="K478" s="93">
        <f>VLOOKUP(E478,照明設備稼働時間!$A$4:$F$23,5,FALSE)</f>
        <v>2299</v>
      </c>
      <c r="L478" s="93" t="str">
        <f t="shared" si="14"/>
        <v>FHF32W1間接トラフ</v>
      </c>
      <c r="M478" s="93">
        <f>VLOOKUP(L478,照明器具種一覧!$B$4:$F$130,5,FALSE)</f>
        <v>48</v>
      </c>
      <c r="N478" s="106">
        <v>0.2</v>
      </c>
      <c r="O478" s="147">
        <f t="shared" si="15"/>
        <v>353.12640000000005</v>
      </c>
    </row>
    <row r="479" spans="1:15">
      <c r="A479" s="90" t="s">
        <v>1012</v>
      </c>
      <c r="B479" s="110" t="s">
        <v>531</v>
      </c>
      <c r="C479" s="113" t="s">
        <v>73</v>
      </c>
      <c r="D479" s="90" t="s">
        <v>16</v>
      </c>
      <c r="E479" s="90" t="s">
        <v>505</v>
      </c>
      <c r="F479" s="114" t="s">
        <v>334</v>
      </c>
      <c r="G479" s="94" t="s">
        <v>187</v>
      </c>
      <c r="H479" s="95">
        <v>1</v>
      </c>
      <c r="I479" s="92" t="s">
        <v>430</v>
      </c>
      <c r="J479" s="112">
        <v>17</v>
      </c>
      <c r="K479" s="93">
        <f>VLOOKUP(E479,照明設備稼働時間!$A$4:$F$23,5,FALSE)</f>
        <v>2299</v>
      </c>
      <c r="L479" s="93" t="str">
        <f t="shared" si="14"/>
        <v>FDL27W1ダウンライト　φ150</v>
      </c>
      <c r="M479" s="93">
        <f>VLOOKUP(L479,照明器具種一覧!$B$4:$F$130,5,FALSE)</f>
        <v>32</v>
      </c>
      <c r="N479" s="106">
        <v>0.2</v>
      </c>
      <c r="O479" s="147">
        <f t="shared" si="15"/>
        <v>250.13120000000001</v>
      </c>
    </row>
    <row r="480" spans="1:15">
      <c r="A480" s="90" t="s">
        <v>1013</v>
      </c>
      <c r="B480" s="110" t="s">
        <v>531</v>
      </c>
      <c r="C480" s="113"/>
      <c r="D480" s="90" t="s">
        <v>16</v>
      </c>
      <c r="E480" s="90" t="s">
        <v>505</v>
      </c>
      <c r="F480" s="114" t="s">
        <v>334</v>
      </c>
      <c r="G480" s="94" t="s">
        <v>348</v>
      </c>
      <c r="H480" s="95">
        <v>4</v>
      </c>
      <c r="I480" s="92" t="s">
        <v>343</v>
      </c>
      <c r="J480" s="112">
        <v>3</v>
      </c>
      <c r="K480" s="93">
        <f>VLOOKUP(E480,照明設備稼働時間!$A$4:$F$23,5,FALSE)</f>
        <v>2299</v>
      </c>
      <c r="L480" s="93" t="str">
        <f t="shared" si="14"/>
        <v>FPL36W4埋込　スクエア　□450</v>
      </c>
      <c r="M480" s="93">
        <f>VLOOKUP(L480,照明器具種一覧!$B$4:$F$130,5,FALSE)</f>
        <v>44</v>
      </c>
      <c r="N480" s="106">
        <v>0.2</v>
      </c>
      <c r="O480" s="147">
        <f t="shared" si="15"/>
        <v>60.693600000000004</v>
      </c>
    </row>
    <row r="481" spans="1:15">
      <c r="A481" s="90" t="s">
        <v>1014</v>
      </c>
      <c r="B481" s="110" t="s">
        <v>531</v>
      </c>
      <c r="C481" s="113" t="s">
        <v>58</v>
      </c>
      <c r="D481" s="90" t="s">
        <v>16</v>
      </c>
      <c r="E481" s="90" t="s">
        <v>513</v>
      </c>
      <c r="F481" s="114" t="s">
        <v>322</v>
      </c>
      <c r="G481" s="94" t="s">
        <v>13</v>
      </c>
      <c r="H481" s="95">
        <v>1</v>
      </c>
      <c r="I481" s="92" t="s">
        <v>64</v>
      </c>
      <c r="J481" s="112">
        <v>2</v>
      </c>
      <c r="K481" s="93">
        <f>VLOOKUP(E481,照明設備稼働時間!$A$4:$F$23,5,FALSE)</f>
        <v>242</v>
      </c>
      <c r="L481" s="93" t="str">
        <f t="shared" si="14"/>
        <v>FHF32W1片反射笠</v>
      </c>
      <c r="M481" s="93">
        <f>VLOOKUP(L481,照明器具種一覧!$B$4:$F$130,5,FALSE)</f>
        <v>48</v>
      </c>
      <c r="N481" s="106">
        <v>1</v>
      </c>
      <c r="O481" s="147">
        <f t="shared" si="15"/>
        <v>23.231999999999999</v>
      </c>
    </row>
    <row r="482" spans="1:15">
      <c r="A482" s="90" t="s">
        <v>1015</v>
      </c>
      <c r="B482" s="110" t="s">
        <v>531</v>
      </c>
      <c r="C482" s="113" t="s">
        <v>58</v>
      </c>
      <c r="D482" s="90" t="s">
        <v>16</v>
      </c>
      <c r="E482" s="90" t="s">
        <v>525</v>
      </c>
      <c r="F482" s="114" t="s">
        <v>335</v>
      </c>
      <c r="G482" s="94" t="s">
        <v>13</v>
      </c>
      <c r="H482" s="95">
        <v>1</v>
      </c>
      <c r="I482" s="92" t="s">
        <v>64</v>
      </c>
      <c r="J482" s="112">
        <v>2</v>
      </c>
      <c r="K482" s="93">
        <f>VLOOKUP(E482,照明設備稼働時間!$A$4:$F$23,5,FALSE)</f>
        <v>484</v>
      </c>
      <c r="L482" s="93" t="str">
        <f t="shared" si="14"/>
        <v>FHF32W1片反射笠</v>
      </c>
      <c r="M482" s="93">
        <f>VLOOKUP(L482,照明器具種一覧!$B$4:$F$130,5,FALSE)</f>
        <v>48</v>
      </c>
      <c r="N482" s="106">
        <v>1</v>
      </c>
      <c r="O482" s="147">
        <f t="shared" si="15"/>
        <v>46.463999999999999</v>
      </c>
    </row>
    <row r="483" spans="1:15">
      <c r="A483" s="90" t="s">
        <v>1016</v>
      </c>
      <c r="B483" s="110" t="s">
        <v>531</v>
      </c>
      <c r="C483" s="113" t="s">
        <v>74</v>
      </c>
      <c r="D483" s="90" t="s">
        <v>16</v>
      </c>
      <c r="E483" s="90" t="s">
        <v>505</v>
      </c>
      <c r="F483" s="114" t="s">
        <v>336</v>
      </c>
      <c r="G483" s="94" t="s">
        <v>13</v>
      </c>
      <c r="H483" s="95">
        <v>1</v>
      </c>
      <c r="I483" s="92" t="s">
        <v>163</v>
      </c>
      <c r="J483" s="112">
        <v>12</v>
      </c>
      <c r="K483" s="93">
        <f>VLOOKUP(E483,照明設備稼働時間!$A$4:$F$23,5,FALSE)</f>
        <v>2299</v>
      </c>
      <c r="L483" s="93" t="str">
        <f t="shared" si="14"/>
        <v>FHF32W1間接トラフ</v>
      </c>
      <c r="M483" s="93">
        <f>VLOOKUP(L483,照明器具種一覧!$B$4:$F$130,5,FALSE)</f>
        <v>48</v>
      </c>
      <c r="N483" s="106">
        <v>0.2</v>
      </c>
      <c r="O483" s="147">
        <f t="shared" si="15"/>
        <v>264.84479999999996</v>
      </c>
    </row>
    <row r="484" spans="1:15">
      <c r="A484" s="90" t="s">
        <v>1017</v>
      </c>
      <c r="B484" s="110" t="s">
        <v>531</v>
      </c>
      <c r="C484" s="113" t="s">
        <v>73</v>
      </c>
      <c r="D484" s="90" t="s">
        <v>16</v>
      </c>
      <c r="E484" s="90" t="s">
        <v>505</v>
      </c>
      <c r="F484" s="114" t="s">
        <v>336</v>
      </c>
      <c r="G484" s="94" t="s">
        <v>187</v>
      </c>
      <c r="H484" s="95">
        <v>1</v>
      </c>
      <c r="I484" s="92" t="s">
        <v>430</v>
      </c>
      <c r="J484" s="112">
        <v>14</v>
      </c>
      <c r="K484" s="93">
        <f>VLOOKUP(E484,照明設備稼働時間!$A$4:$F$23,5,FALSE)</f>
        <v>2299</v>
      </c>
      <c r="L484" s="93" t="str">
        <f t="shared" si="14"/>
        <v>FDL27W1ダウンライト　φ150</v>
      </c>
      <c r="M484" s="93">
        <f>VLOOKUP(L484,照明器具種一覧!$B$4:$F$130,5,FALSE)</f>
        <v>32</v>
      </c>
      <c r="N484" s="106">
        <v>0.2</v>
      </c>
      <c r="O484" s="147">
        <f t="shared" si="15"/>
        <v>205.99040000000002</v>
      </c>
    </row>
    <row r="485" spans="1:15">
      <c r="A485" s="90" t="s">
        <v>1018</v>
      </c>
      <c r="B485" s="110" t="s">
        <v>531</v>
      </c>
      <c r="C485" s="113" t="s">
        <v>102</v>
      </c>
      <c r="D485" s="90" t="s">
        <v>16</v>
      </c>
      <c r="E485" s="90" t="s">
        <v>505</v>
      </c>
      <c r="F485" s="114" t="s">
        <v>337</v>
      </c>
      <c r="G485" s="94" t="s">
        <v>13</v>
      </c>
      <c r="H485" s="95">
        <v>2</v>
      </c>
      <c r="I485" s="92" t="s">
        <v>160</v>
      </c>
      <c r="J485" s="112">
        <v>3</v>
      </c>
      <c r="K485" s="93">
        <f>VLOOKUP(E485,照明設備稼働時間!$A$4:$F$23,5,FALSE)</f>
        <v>2299</v>
      </c>
      <c r="L485" s="93" t="str">
        <f t="shared" si="14"/>
        <v>FHF32W2埋込　下面開放　W220</v>
      </c>
      <c r="M485" s="93">
        <f>VLOOKUP(L485,照明器具種一覧!$B$4:$F$130,5,FALSE)</f>
        <v>67</v>
      </c>
      <c r="N485" s="106">
        <v>0.2</v>
      </c>
      <c r="O485" s="147">
        <f t="shared" si="15"/>
        <v>92.419800000000009</v>
      </c>
    </row>
    <row r="486" spans="1:15">
      <c r="A486" s="90" t="s">
        <v>1019</v>
      </c>
      <c r="B486" s="110" t="s">
        <v>531</v>
      </c>
      <c r="C486" s="113" t="s">
        <v>102</v>
      </c>
      <c r="D486" s="90" t="s">
        <v>16</v>
      </c>
      <c r="E486" s="90" t="s">
        <v>505</v>
      </c>
      <c r="F486" s="114" t="s">
        <v>338</v>
      </c>
      <c r="G486" s="94" t="s">
        <v>13</v>
      </c>
      <c r="H486" s="95">
        <v>2</v>
      </c>
      <c r="I486" s="92" t="s">
        <v>160</v>
      </c>
      <c r="J486" s="112">
        <v>2</v>
      </c>
      <c r="K486" s="93">
        <f>VLOOKUP(E486,照明設備稼働時間!$A$4:$F$23,5,FALSE)</f>
        <v>2299</v>
      </c>
      <c r="L486" s="93" t="str">
        <f t="shared" si="14"/>
        <v>FHF32W2埋込　下面開放　W220</v>
      </c>
      <c r="M486" s="93">
        <f>VLOOKUP(L486,照明器具種一覧!$B$4:$F$130,5,FALSE)</f>
        <v>67</v>
      </c>
      <c r="N486" s="106">
        <v>0.2</v>
      </c>
      <c r="O486" s="147">
        <f t="shared" si="15"/>
        <v>61.613200000000006</v>
      </c>
    </row>
    <row r="487" spans="1:15">
      <c r="A487" s="90" t="s">
        <v>1020</v>
      </c>
      <c r="B487" s="110" t="s">
        <v>531</v>
      </c>
      <c r="C487" s="113" t="s">
        <v>417</v>
      </c>
      <c r="D487" s="90" t="s">
        <v>16</v>
      </c>
      <c r="E487" s="90" t="s">
        <v>505</v>
      </c>
      <c r="F487" s="114" t="s">
        <v>338</v>
      </c>
      <c r="G487" s="94" t="s">
        <v>421</v>
      </c>
      <c r="H487" s="95">
        <v>1</v>
      </c>
      <c r="I487" s="92" t="s">
        <v>412</v>
      </c>
      <c r="J487" s="112">
        <v>1</v>
      </c>
      <c r="K487" s="93">
        <f>VLOOKUP(E487,照明設備稼働時間!$A$4:$F$23,5,FALSE)</f>
        <v>2299</v>
      </c>
      <c r="L487" s="93" t="str">
        <f t="shared" si="14"/>
        <v>FL20W1ミラー灯</v>
      </c>
      <c r="M487" s="93">
        <f>VLOOKUP(L487,照明器具種一覧!$B$4:$F$130,5,FALSE)</f>
        <v>22.5</v>
      </c>
      <c r="N487" s="106">
        <v>0.2</v>
      </c>
      <c r="O487" s="147">
        <f t="shared" si="15"/>
        <v>10.345499999999999</v>
      </c>
    </row>
    <row r="488" spans="1:15">
      <c r="A488" s="90" t="s">
        <v>1021</v>
      </c>
      <c r="B488" s="110" t="s">
        <v>531</v>
      </c>
      <c r="C488" s="113" t="s">
        <v>71</v>
      </c>
      <c r="D488" s="90" t="s">
        <v>16</v>
      </c>
      <c r="E488" s="90" t="s">
        <v>505</v>
      </c>
      <c r="F488" s="114" t="s">
        <v>339</v>
      </c>
      <c r="G488" s="94" t="s">
        <v>13</v>
      </c>
      <c r="H488" s="95">
        <v>2</v>
      </c>
      <c r="I488" s="92" t="s">
        <v>305</v>
      </c>
      <c r="J488" s="112">
        <v>15</v>
      </c>
      <c r="K488" s="93">
        <f>VLOOKUP(E488,照明設備稼働時間!$A$4:$F$23,5,FALSE)</f>
        <v>2299</v>
      </c>
      <c r="L488" s="93" t="str">
        <f t="shared" si="14"/>
        <v>FHF32W2埋込　下面開放　W220</v>
      </c>
      <c r="M488" s="93">
        <f>VLOOKUP(L488,照明器具種一覧!$B$4:$F$130,5,FALSE)</f>
        <v>67</v>
      </c>
      <c r="N488" s="106">
        <v>0.2</v>
      </c>
      <c r="O488" s="147">
        <f t="shared" si="15"/>
        <v>462.09899999999999</v>
      </c>
    </row>
    <row r="489" spans="1:15">
      <c r="A489" s="90" t="s">
        <v>1022</v>
      </c>
      <c r="B489" s="110" t="s">
        <v>531</v>
      </c>
      <c r="C489" s="113" t="s">
        <v>83</v>
      </c>
      <c r="D489" s="90" t="s">
        <v>16</v>
      </c>
      <c r="E489" s="90" t="s">
        <v>505</v>
      </c>
      <c r="F489" s="114" t="s">
        <v>339</v>
      </c>
      <c r="G489" s="94" t="s">
        <v>421</v>
      </c>
      <c r="H489" s="95">
        <v>1</v>
      </c>
      <c r="I489" s="92" t="s">
        <v>433</v>
      </c>
      <c r="J489" s="112">
        <v>1</v>
      </c>
      <c r="K489" s="93">
        <f>VLOOKUP(E489,照明設備稼働時間!$A$4:$F$23,5,FALSE)</f>
        <v>2299</v>
      </c>
      <c r="L489" s="93" t="str">
        <f t="shared" si="14"/>
        <v>FL20W1棚下灯</v>
      </c>
      <c r="M489" s="93">
        <f>VLOOKUP(L489,照明器具種一覧!$B$4:$F$130,5,FALSE)</f>
        <v>22.5</v>
      </c>
      <c r="N489" s="106">
        <v>0.2</v>
      </c>
      <c r="O489" s="147">
        <f t="shared" si="15"/>
        <v>10.345499999999999</v>
      </c>
    </row>
    <row r="490" spans="1:15">
      <c r="A490" s="90" t="s">
        <v>1023</v>
      </c>
      <c r="B490" s="110" t="s">
        <v>531</v>
      </c>
      <c r="C490" s="113" t="s">
        <v>85</v>
      </c>
      <c r="D490" s="90" t="s">
        <v>16</v>
      </c>
      <c r="E490" s="90" t="s">
        <v>505</v>
      </c>
      <c r="F490" s="114" t="s">
        <v>339</v>
      </c>
      <c r="G490" s="94" t="s">
        <v>187</v>
      </c>
      <c r="H490" s="95">
        <v>1</v>
      </c>
      <c r="I490" s="92" t="s">
        <v>430</v>
      </c>
      <c r="J490" s="112">
        <v>4</v>
      </c>
      <c r="K490" s="93">
        <f>VLOOKUP(E490,照明設備稼働時間!$A$4:$F$23,5,FALSE)</f>
        <v>2299</v>
      </c>
      <c r="L490" s="93" t="str">
        <f t="shared" si="14"/>
        <v>FDL27W1ダウンライト　φ150</v>
      </c>
      <c r="M490" s="93">
        <f>VLOOKUP(L490,照明器具種一覧!$B$4:$F$130,5,FALSE)</f>
        <v>32</v>
      </c>
      <c r="N490" s="106">
        <v>0.2</v>
      </c>
      <c r="O490" s="147">
        <f t="shared" si="15"/>
        <v>58.854399999999998</v>
      </c>
    </row>
    <row r="491" spans="1:15">
      <c r="A491" s="90" t="s">
        <v>1024</v>
      </c>
      <c r="B491" s="110" t="s">
        <v>531</v>
      </c>
      <c r="C491" s="113" t="s">
        <v>97</v>
      </c>
      <c r="D491" s="90" t="s">
        <v>16</v>
      </c>
      <c r="E491" s="90" t="s">
        <v>505</v>
      </c>
      <c r="F491" s="114" t="s">
        <v>340</v>
      </c>
      <c r="G491" s="94" t="s">
        <v>192</v>
      </c>
      <c r="H491" s="95">
        <v>1</v>
      </c>
      <c r="I491" s="92" t="s">
        <v>430</v>
      </c>
      <c r="J491" s="112">
        <v>24</v>
      </c>
      <c r="K491" s="93">
        <f>VLOOKUP(E491,照明設備稼働時間!$A$4:$F$23,5,FALSE)</f>
        <v>2299</v>
      </c>
      <c r="L491" s="93" t="str">
        <f t="shared" si="14"/>
        <v>FDL27W1ダウンライト　φ150</v>
      </c>
      <c r="M491" s="93">
        <f>VLOOKUP(L491,照明器具種一覧!$B$4:$F$130,5,FALSE)</f>
        <v>32</v>
      </c>
      <c r="N491" s="106">
        <v>0.2</v>
      </c>
      <c r="O491" s="147">
        <f t="shared" si="15"/>
        <v>353.12640000000005</v>
      </c>
    </row>
    <row r="492" spans="1:15">
      <c r="A492" s="90" t="s">
        <v>1025</v>
      </c>
      <c r="B492" s="110" t="s">
        <v>531</v>
      </c>
      <c r="C492" s="113" t="s">
        <v>98</v>
      </c>
      <c r="D492" s="90" t="s">
        <v>16</v>
      </c>
      <c r="E492" s="90" t="s">
        <v>507</v>
      </c>
      <c r="F492" s="114" t="s">
        <v>141</v>
      </c>
      <c r="G492" s="94" t="s">
        <v>368</v>
      </c>
      <c r="H492" s="95">
        <v>1</v>
      </c>
      <c r="I492" s="92" t="s">
        <v>366</v>
      </c>
      <c r="J492" s="112">
        <v>3</v>
      </c>
      <c r="K492" s="93">
        <f>VLOOKUP(E492,照明設備稼働時間!$A$4:$F$23,5,FALSE)</f>
        <v>2299</v>
      </c>
      <c r="L492" s="93" t="str">
        <f t="shared" si="14"/>
        <v>FPL9W1フットライト</v>
      </c>
      <c r="M492" s="93">
        <f>VLOOKUP(L492,照明器具種一覧!$B$4:$F$130,5,FALSE)</f>
        <v>13</v>
      </c>
      <c r="N492" s="106">
        <v>0.2</v>
      </c>
      <c r="O492" s="147">
        <f t="shared" si="15"/>
        <v>17.932200000000002</v>
      </c>
    </row>
    <row r="493" spans="1:15">
      <c r="A493" s="90" t="s">
        <v>1026</v>
      </c>
      <c r="B493" s="110" t="s">
        <v>531</v>
      </c>
      <c r="C493" s="113" t="s">
        <v>95</v>
      </c>
      <c r="D493" s="90" t="s">
        <v>16</v>
      </c>
      <c r="E493" s="90" t="s">
        <v>15</v>
      </c>
      <c r="F493" s="114" t="s">
        <v>328</v>
      </c>
      <c r="G493" s="94" t="s">
        <v>193</v>
      </c>
      <c r="H493" s="95">
        <v>1</v>
      </c>
      <c r="I493" s="92" t="s">
        <v>178</v>
      </c>
      <c r="J493" s="112">
        <v>1</v>
      </c>
      <c r="K493" s="93">
        <f>VLOOKUP(E493,照明設備稼働時間!$A$4:$F$23,5,FALSE)</f>
        <v>8760</v>
      </c>
      <c r="L493" s="93" t="str">
        <f t="shared" si="14"/>
        <v>CF210T4ENL1BL級　避難口誘導灯　片面　埋込　左向</v>
      </c>
      <c r="M493" s="93">
        <f>VLOOKUP(L493,照明器具種一覧!$B$4:$F$130,5,FALSE)</f>
        <v>5.3</v>
      </c>
      <c r="N493" s="106">
        <v>1</v>
      </c>
      <c r="O493" s="147">
        <f t="shared" si="15"/>
        <v>46.427999999999997</v>
      </c>
    </row>
    <row r="494" spans="1:15">
      <c r="A494" s="90" t="s">
        <v>1027</v>
      </c>
      <c r="B494" s="110" t="s">
        <v>531</v>
      </c>
      <c r="C494" s="113" t="s">
        <v>75</v>
      </c>
      <c r="D494" s="90" t="s">
        <v>16</v>
      </c>
      <c r="E494" s="90" t="s">
        <v>15</v>
      </c>
      <c r="F494" s="114" t="s">
        <v>222</v>
      </c>
      <c r="G494" s="94" t="s">
        <v>188</v>
      </c>
      <c r="H494" s="95">
        <v>1</v>
      </c>
      <c r="I494" s="92" t="s">
        <v>162</v>
      </c>
      <c r="J494" s="112">
        <v>1</v>
      </c>
      <c r="K494" s="93">
        <f>VLOOKUP(E494,照明設備稼働時間!$A$4:$F$23,5,FALSE)</f>
        <v>8760</v>
      </c>
      <c r="L494" s="93" t="str">
        <f t="shared" si="14"/>
        <v>CF220T4ENL1誘導灯</v>
      </c>
      <c r="M494" s="93">
        <f>VLOOKUP(L494,照明器具種一覧!$B$4:$F$130,5,FALSE)</f>
        <v>10</v>
      </c>
      <c r="N494" s="106">
        <v>1</v>
      </c>
      <c r="O494" s="147">
        <f t="shared" si="15"/>
        <v>87.6</v>
      </c>
    </row>
    <row r="495" spans="1:15">
      <c r="A495" s="90" t="s">
        <v>1028</v>
      </c>
      <c r="B495" s="120" t="s">
        <v>531</v>
      </c>
      <c r="C495" s="113" t="s">
        <v>359</v>
      </c>
      <c r="D495" s="90" t="s">
        <v>16</v>
      </c>
      <c r="E495" s="90" t="s">
        <v>15</v>
      </c>
      <c r="F495" s="114" t="s">
        <v>358</v>
      </c>
      <c r="G495" s="94" t="s">
        <v>188</v>
      </c>
      <c r="H495" s="95">
        <v>1</v>
      </c>
      <c r="I495" s="92" t="s">
        <v>162</v>
      </c>
      <c r="J495" s="112">
        <v>1</v>
      </c>
      <c r="K495" s="93">
        <f>VLOOKUP(E495,照明設備稼働時間!$A$4:$F$23,5,FALSE)</f>
        <v>8760</v>
      </c>
      <c r="L495" s="93" t="str">
        <f t="shared" si="14"/>
        <v>CF220T4ENL1誘導灯</v>
      </c>
      <c r="M495" s="93">
        <f>VLOOKUP(L495,照明器具種一覧!$B$4:$F$130,5,FALSE)</f>
        <v>10</v>
      </c>
      <c r="N495" s="106">
        <v>1</v>
      </c>
      <c r="O495" s="147">
        <f t="shared" si="15"/>
        <v>87.6</v>
      </c>
    </row>
    <row r="496" spans="1:15">
      <c r="A496" s="90" t="s">
        <v>1029</v>
      </c>
      <c r="B496" s="110" t="s">
        <v>531</v>
      </c>
      <c r="C496" s="113" t="s">
        <v>75</v>
      </c>
      <c r="D496" s="90" t="s">
        <v>16</v>
      </c>
      <c r="E496" s="90" t="s">
        <v>15</v>
      </c>
      <c r="F496" s="114" t="s">
        <v>235</v>
      </c>
      <c r="G496" s="94" t="s">
        <v>190</v>
      </c>
      <c r="H496" s="95">
        <v>1</v>
      </c>
      <c r="I496" s="92" t="s">
        <v>344</v>
      </c>
      <c r="J496" s="112">
        <v>2</v>
      </c>
      <c r="K496" s="93">
        <f>VLOOKUP(E496,照明設備稼働時間!$A$4:$F$23,5,FALSE)</f>
        <v>8760</v>
      </c>
      <c r="L496" s="93" t="str">
        <f t="shared" si="14"/>
        <v>CF135T4ENL1C級　避難口誘導灯　両面　天付　左右向</v>
      </c>
      <c r="M496" s="93">
        <f>VLOOKUP(L496,照明器具種一覧!$B$4:$F$130,5,FALSE)</f>
        <v>10</v>
      </c>
      <c r="N496" s="106">
        <v>1</v>
      </c>
      <c r="O496" s="147">
        <f t="shared" si="15"/>
        <v>175.2</v>
      </c>
    </row>
    <row r="497" spans="1:15">
      <c r="A497" s="90" t="s">
        <v>1030</v>
      </c>
      <c r="B497" s="110" t="s">
        <v>531</v>
      </c>
      <c r="C497" s="113" t="s">
        <v>81</v>
      </c>
      <c r="D497" s="90" t="s">
        <v>16</v>
      </c>
      <c r="E497" s="90" t="s">
        <v>15</v>
      </c>
      <c r="F497" s="114" t="s">
        <v>235</v>
      </c>
      <c r="G497" s="94" t="s">
        <v>190</v>
      </c>
      <c r="H497" s="95">
        <v>2</v>
      </c>
      <c r="I497" s="92" t="s">
        <v>292</v>
      </c>
      <c r="J497" s="112">
        <v>1</v>
      </c>
      <c r="K497" s="93">
        <f>VLOOKUP(E497,照明設備稼働時間!$A$4:$F$23,5,FALSE)</f>
        <v>8760</v>
      </c>
      <c r="L497" s="93" t="str">
        <f t="shared" si="14"/>
        <v>CF135T4ENL2C級　通路誘導灯　両面　天付　左右矢印</v>
      </c>
      <c r="M497" s="93">
        <f>VLOOKUP(L497,照明器具種一覧!$B$4:$F$130,5,FALSE)</f>
        <v>7.5</v>
      </c>
      <c r="N497" s="106">
        <v>1</v>
      </c>
      <c r="O497" s="147">
        <f t="shared" si="15"/>
        <v>65.7</v>
      </c>
    </row>
    <row r="498" spans="1:15">
      <c r="A498" s="90" t="s">
        <v>1031</v>
      </c>
      <c r="B498" s="110" t="s">
        <v>531</v>
      </c>
      <c r="C498" s="113" t="s">
        <v>208</v>
      </c>
      <c r="D498" s="90" t="s">
        <v>16</v>
      </c>
      <c r="E498" s="90" t="s">
        <v>15</v>
      </c>
      <c r="F498" s="114" t="s">
        <v>235</v>
      </c>
      <c r="G498" s="94" t="s">
        <v>190</v>
      </c>
      <c r="H498" s="95">
        <v>2</v>
      </c>
      <c r="I498" s="92" t="s">
        <v>345</v>
      </c>
      <c r="J498" s="112">
        <v>1</v>
      </c>
      <c r="K498" s="93">
        <f>VLOOKUP(E498,照明設備稼働時間!$A$4:$F$23,5,FALSE)</f>
        <v>8760</v>
      </c>
      <c r="L498" s="93" t="str">
        <f t="shared" si="14"/>
        <v>CF135T4ENL2C級　通路誘導灯　両面　天付　左右矢印</v>
      </c>
      <c r="M498" s="93">
        <f>VLOOKUP(L498,照明器具種一覧!$B$4:$F$130,5,FALSE)</f>
        <v>7.5</v>
      </c>
      <c r="N498" s="106">
        <v>1</v>
      </c>
      <c r="O498" s="147">
        <f t="shared" si="15"/>
        <v>65.7</v>
      </c>
    </row>
    <row r="499" spans="1:15">
      <c r="A499" s="90" t="s">
        <v>1032</v>
      </c>
      <c r="B499" s="110" t="s">
        <v>531</v>
      </c>
      <c r="C499" s="113" t="s">
        <v>95</v>
      </c>
      <c r="D499" s="90" t="s">
        <v>16</v>
      </c>
      <c r="E499" s="90" t="s">
        <v>15</v>
      </c>
      <c r="F499" s="114" t="s">
        <v>332</v>
      </c>
      <c r="G499" s="94" t="s">
        <v>193</v>
      </c>
      <c r="H499" s="95">
        <v>1</v>
      </c>
      <c r="I499" s="92" t="s">
        <v>162</v>
      </c>
      <c r="J499" s="112">
        <v>1</v>
      </c>
      <c r="K499" s="93">
        <f>VLOOKUP(E499,照明設備稼働時間!$A$4:$F$23,5,FALSE)</f>
        <v>8760</v>
      </c>
      <c r="L499" s="93" t="str">
        <f t="shared" si="14"/>
        <v>CF210T4ENL1誘導灯</v>
      </c>
      <c r="M499" s="93">
        <f>VLOOKUP(L499,照明器具種一覧!$B$4:$F$130,5,FALSE)</f>
        <v>5.3</v>
      </c>
      <c r="N499" s="106">
        <v>1</v>
      </c>
      <c r="O499" s="147">
        <f t="shared" si="15"/>
        <v>46.427999999999997</v>
      </c>
    </row>
    <row r="500" spans="1:15">
      <c r="A500" s="90" t="s">
        <v>1033</v>
      </c>
      <c r="B500" s="110" t="s">
        <v>531</v>
      </c>
      <c r="C500" s="113" t="s">
        <v>81</v>
      </c>
      <c r="D500" s="90" t="s">
        <v>16</v>
      </c>
      <c r="E500" s="90" t="s">
        <v>15</v>
      </c>
      <c r="F500" s="114" t="s">
        <v>332</v>
      </c>
      <c r="G500" s="94" t="s">
        <v>190</v>
      </c>
      <c r="H500" s="95">
        <v>2</v>
      </c>
      <c r="I500" s="92" t="s">
        <v>292</v>
      </c>
      <c r="J500" s="112">
        <v>1</v>
      </c>
      <c r="K500" s="93">
        <f>VLOOKUP(E500,照明設備稼働時間!$A$4:$F$23,5,FALSE)</f>
        <v>8760</v>
      </c>
      <c r="L500" s="93" t="str">
        <f t="shared" si="14"/>
        <v>CF135T4ENL2C級　通路誘導灯　両面　天付　左右矢印</v>
      </c>
      <c r="M500" s="93">
        <f>VLOOKUP(L500,照明器具種一覧!$B$4:$F$130,5,FALSE)</f>
        <v>7.5</v>
      </c>
      <c r="N500" s="106">
        <v>1</v>
      </c>
      <c r="O500" s="147">
        <f t="shared" si="15"/>
        <v>65.7</v>
      </c>
    </row>
    <row r="501" spans="1:15">
      <c r="A501" s="90" t="s">
        <v>1034</v>
      </c>
      <c r="B501" s="110" t="s">
        <v>531</v>
      </c>
      <c r="C501" s="113" t="s">
        <v>95</v>
      </c>
      <c r="D501" s="90" t="s">
        <v>16</v>
      </c>
      <c r="E501" s="90" t="s">
        <v>15</v>
      </c>
      <c r="F501" s="114" t="s">
        <v>333</v>
      </c>
      <c r="G501" s="94" t="s">
        <v>193</v>
      </c>
      <c r="H501" s="95">
        <v>1</v>
      </c>
      <c r="I501" s="92" t="s">
        <v>346</v>
      </c>
      <c r="J501" s="112">
        <v>1</v>
      </c>
      <c r="K501" s="93">
        <f>VLOOKUP(E501,照明設備稼働時間!$A$4:$F$23,5,FALSE)</f>
        <v>8760</v>
      </c>
      <c r="L501" s="93" t="str">
        <f t="shared" si="14"/>
        <v>CF210T4ENL1BL級　避難口誘導灯　片面　天付　左向</v>
      </c>
      <c r="M501" s="93">
        <f>VLOOKUP(L501,照明器具種一覧!$B$4:$F$130,5,FALSE)</f>
        <v>5.3</v>
      </c>
      <c r="N501" s="106">
        <v>1</v>
      </c>
      <c r="O501" s="147">
        <f t="shared" si="15"/>
        <v>46.427999999999997</v>
      </c>
    </row>
    <row r="502" spans="1:15">
      <c r="A502" s="90" t="s">
        <v>1035</v>
      </c>
      <c r="B502" s="110" t="s">
        <v>531</v>
      </c>
      <c r="C502" s="113" t="s">
        <v>95</v>
      </c>
      <c r="D502" s="90" t="s">
        <v>16</v>
      </c>
      <c r="E502" s="90" t="s">
        <v>15</v>
      </c>
      <c r="F502" s="114" t="s">
        <v>334</v>
      </c>
      <c r="G502" s="94" t="s">
        <v>193</v>
      </c>
      <c r="H502" s="95">
        <v>1</v>
      </c>
      <c r="I502" s="92" t="s">
        <v>347</v>
      </c>
      <c r="J502" s="112">
        <v>1</v>
      </c>
      <c r="K502" s="93">
        <f>VLOOKUP(E502,照明設備稼働時間!$A$4:$F$23,5,FALSE)</f>
        <v>8760</v>
      </c>
      <c r="L502" s="93" t="str">
        <f t="shared" si="14"/>
        <v>CF210T4ENL1BL級　避難口誘導灯　片面　天埋　左向</v>
      </c>
      <c r="M502" s="93">
        <f>VLOOKUP(L502,照明器具種一覧!$B$4:$F$130,5,FALSE)</f>
        <v>5.3</v>
      </c>
      <c r="N502" s="106">
        <v>1</v>
      </c>
      <c r="O502" s="147">
        <f t="shared" si="15"/>
        <v>46.427999999999997</v>
      </c>
    </row>
    <row r="503" spans="1:15">
      <c r="A503" s="90" t="s">
        <v>1036</v>
      </c>
      <c r="B503" s="110" t="s">
        <v>531</v>
      </c>
      <c r="C503" s="113" t="s">
        <v>81</v>
      </c>
      <c r="D503" s="90" t="s">
        <v>16</v>
      </c>
      <c r="E503" s="90" t="s">
        <v>15</v>
      </c>
      <c r="F503" s="114" t="s">
        <v>336</v>
      </c>
      <c r="G503" s="94" t="s">
        <v>190</v>
      </c>
      <c r="H503" s="95">
        <v>2</v>
      </c>
      <c r="I503" s="92" t="s">
        <v>292</v>
      </c>
      <c r="J503" s="112">
        <v>1</v>
      </c>
      <c r="K503" s="93">
        <f>VLOOKUP(E503,照明設備稼働時間!$A$4:$F$23,5,FALSE)</f>
        <v>8760</v>
      </c>
      <c r="L503" s="93" t="str">
        <f t="shared" si="14"/>
        <v>CF135T4ENL2C級　通路誘導灯　両面　天付　左右矢印</v>
      </c>
      <c r="M503" s="93">
        <f>VLOOKUP(L503,照明器具種一覧!$B$4:$F$130,5,FALSE)</f>
        <v>7.5</v>
      </c>
      <c r="N503" s="106">
        <v>1</v>
      </c>
      <c r="O503" s="147">
        <f t="shared" si="15"/>
        <v>65.7</v>
      </c>
    </row>
    <row r="504" spans="1:15">
      <c r="A504" s="90" t="s">
        <v>1037</v>
      </c>
      <c r="B504" s="110" t="s">
        <v>531</v>
      </c>
      <c r="C504" s="113" t="s">
        <v>61</v>
      </c>
      <c r="D504" s="90" t="s">
        <v>16</v>
      </c>
      <c r="E504" s="90" t="s">
        <v>516</v>
      </c>
      <c r="F504" s="114" t="s">
        <v>52</v>
      </c>
      <c r="G504" s="94" t="s">
        <v>13</v>
      </c>
      <c r="H504" s="95">
        <v>1</v>
      </c>
      <c r="I504" s="92" t="s">
        <v>418</v>
      </c>
      <c r="J504" s="112">
        <v>2</v>
      </c>
      <c r="K504" s="93">
        <v>2299</v>
      </c>
      <c r="L504" s="93" t="str">
        <f t="shared" si="14"/>
        <v>FHF32W1階段灯　非常灯兼用　電池内蔵</v>
      </c>
      <c r="M504" s="93">
        <f>VLOOKUP(L504,照明器具種一覧!$B$4:$F$130,5,FALSE)</f>
        <v>38</v>
      </c>
      <c r="N504" s="106">
        <v>1</v>
      </c>
      <c r="O504" s="147">
        <f t="shared" si="15"/>
        <v>174.72399999999999</v>
      </c>
    </row>
    <row r="505" spans="1:15">
      <c r="A505" s="90" t="s">
        <v>1038</v>
      </c>
      <c r="B505" s="110" t="s">
        <v>531</v>
      </c>
      <c r="C505" s="113" t="s">
        <v>72</v>
      </c>
      <c r="D505" s="90" t="s">
        <v>16</v>
      </c>
      <c r="E505" s="90" t="s">
        <v>516</v>
      </c>
      <c r="F505" s="114" t="s">
        <v>328</v>
      </c>
      <c r="G505" s="94" t="s">
        <v>67</v>
      </c>
      <c r="H505" s="95">
        <v>1</v>
      </c>
      <c r="I505" s="92" t="s">
        <v>161</v>
      </c>
      <c r="J505" s="112">
        <v>5</v>
      </c>
      <c r="K505" s="93">
        <f>VLOOKUP(E505,照明設備稼働時間!$A$4:$F$23,5,FALSE)</f>
        <v>0</v>
      </c>
      <c r="L505" s="93" t="str">
        <f t="shared" si="14"/>
        <v>PIL40W1非常灯　電源別置　φ100</v>
      </c>
      <c r="M505" s="93">
        <f>VLOOKUP(L505,照明器具種一覧!$B$4:$F$130,5,FALSE)</f>
        <v>40</v>
      </c>
      <c r="N505" s="106">
        <v>1</v>
      </c>
      <c r="O505" s="147">
        <f t="shared" si="15"/>
        <v>0</v>
      </c>
    </row>
    <row r="506" spans="1:15">
      <c r="A506" s="90" t="s">
        <v>1039</v>
      </c>
      <c r="B506" s="110" t="s">
        <v>531</v>
      </c>
      <c r="C506" s="113" t="s">
        <v>72</v>
      </c>
      <c r="D506" s="90" t="s">
        <v>16</v>
      </c>
      <c r="E506" s="90" t="s">
        <v>516</v>
      </c>
      <c r="F506" s="114" t="s">
        <v>222</v>
      </c>
      <c r="G506" s="94" t="s">
        <v>67</v>
      </c>
      <c r="H506" s="95">
        <v>1</v>
      </c>
      <c r="I506" s="92" t="s">
        <v>161</v>
      </c>
      <c r="J506" s="112">
        <v>2</v>
      </c>
      <c r="K506" s="93">
        <f>VLOOKUP(E506,照明設備稼働時間!$A$4:$F$23,5,FALSE)</f>
        <v>0</v>
      </c>
      <c r="L506" s="93" t="str">
        <f t="shared" si="14"/>
        <v>PIL40W1非常灯　電源別置　φ100</v>
      </c>
      <c r="M506" s="93">
        <f>VLOOKUP(L506,照明器具種一覧!$B$4:$F$130,5,FALSE)</f>
        <v>40</v>
      </c>
      <c r="N506" s="106">
        <v>1</v>
      </c>
      <c r="O506" s="147">
        <f t="shared" si="15"/>
        <v>0</v>
      </c>
    </row>
    <row r="507" spans="1:15">
      <c r="A507" s="90" t="s">
        <v>1040</v>
      </c>
      <c r="B507" s="110" t="s">
        <v>531</v>
      </c>
      <c r="C507" s="113" t="s">
        <v>72</v>
      </c>
      <c r="D507" s="90" t="s">
        <v>16</v>
      </c>
      <c r="E507" s="90" t="s">
        <v>516</v>
      </c>
      <c r="F507" s="114" t="s">
        <v>358</v>
      </c>
      <c r="G507" s="94" t="s">
        <v>67</v>
      </c>
      <c r="H507" s="95">
        <v>1</v>
      </c>
      <c r="I507" s="92" t="s">
        <v>161</v>
      </c>
      <c r="J507" s="112">
        <v>2</v>
      </c>
      <c r="K507" s="93">
        <f>VLOOKUP(E507,照明設備稼働時間!$A$4:$F$23,5,FALSE)</f>
        <v>0</v>
      </c>
      <c r="L507" s="93" t="str">
        <f t="shared" si="14"/>
        <v>PIL40W1非常灯　電源別置　φ100</v>
      </c>
      <c r="M507" s="93">
        <f>VLOOKUP(L507,照明器具種一覧!$B$4:$F$130,5,FALSE)</f>
        <v>40</v>
      </c>
      <c r="N507" s="106">
        <v>1</v>
      </c>
      <c r="O507" s="147">
        <f t="shared" si="15"/>
        <v>0</v>
      </c>
    </row>
    <row r="508" spans="1:15">
      <c r="A508" s="90" t="s">
        <v>1041</v>
      </c>
      <c r="B508" s="110" t="s">
        <v>531</v>
      </c>
      <c r="C508" s="113" t="s">
        <v>207</v>
      </c>
      <c r="D508" s="90" t="s">
        <v>16</v>
      </c>
      <c r="E508" s="90" t="s">
        <v>516</v>
      </c>
      <c r="F508" s="114" t="s">
        <v>142</v>
      </c>
      <c r="G508" s="94" t="s">
        <v>67</v>
      </c>
      <c r="H508" s="95">
        <v>1</v>
      </c>
      <c r="I508" s="92" t="s">
        <v>448</v>
      </c>
      <c r="J508" s="112">
        <v>2</v>
      </c>
      <c r="K508" s="93">
        <f>VLOOKUP(E508,照明設備稼働時間!$A$4:$F$23,5,FALSE)</f>
        <v>0</v>
      </c>
      <c r="L508" s="93" t="str">
        <f t="shared" si="14"/>
        <v>PIL40W1非常灯　電源別置　φ150　防水</v>
      </c>
      <c r="M508" s="93">
        <f>VLOOKUP(L508,照明器具種一覧!$B$4:$F$130,5,FALSE)</f>
        <v>40</v>
      </c>
      <c r="N508" s="106">
        <v>1</v>
      </c>
      <c r="O508" s="147">
        <f t="shared" si="15"/>
        <v>0</v>
      </c>
    </row>
    <row r="509" spans="1:15">
      <c r="A509" s="90" t="s">
        <v>1042</v>
      </c>
      <c r="B509" s="110" t="s">
        <v>531</v>
      </c>
      <c r="C509" s="113" t="s">
        <v>72</v>
      </c>
      <c r="D509" s="90" t="s">
        <v>16</v>
      </c>
      <c r="E509" s="90" t="s">
        <v>516</v>
      </c>
      <c r="F509" s="114" t="s">
        <v>107</v>
      </c>
      <c r="G509" s="94" t="s">
        <v>67</v>
      </c>
      <c r="H509" s="95">
        <v>1</v>
      </c>
      <c r="I509" s="92" t="s">
        <v>161</v>
      </c>
      <c r="J509" s="112">
        <v>1</v>
      </c>
      <c r="K509" s="93">
        <f>VLOOKUP(E509,照明設備稼働時間!$A$4:$F$23,5,FALSE)</f>
        <v>0</v>
      </c>
      <c r="L509" s="93" t="str">
        <f t="shared" si="14"/>
        <v>PIL40W1非常灯　電源別置　φ100</v>
      </c>
      <c r="M509" s="93">
        <f>VLOOKUP(L509,照明器具種一覧!$B$4:$F$130,5,FALSE)</f>
        <v>40</v>
      </c>
      <c r="N509" s="106">
        <v>1</v>
      </c>
      <c r="O509" s="147">
        <f t="shared" si="15"/>
        <v>0</v>
      </c>
    </row>
    <row r="510" spans="1:15">
      <c r="A510" s="90" t="s">
        <v>1043</v>
      </c>
      <c r="B510" s="110" t="s">
        <v>531</v>
      </c>
      <c r="C510" s="113" t="s">
        <v>72</v>
      </c>
      <c r="D510" s="90" t="s">
        <v>16</v>
      </c>
      <c r="E510" s="90" t="s">
        <v>516</v>
      </c>
      <c r="F510" s="114" t="s">
        <v>133</v>
      </c>
      <c r="G510" s="94" t="s">
        <v>67</v>
      </c>
      <c r="H510" s="95">
        <v>1</v>
      </c>
      <c r="I510" s="92" t="s">
        <v>161</v>
      </c>
      <c r="J510" s="112">
        <v>1</v>
      </c>
      <c r="K510" s="93">
        <f>VLOOKUP(E510,照明設備稼働時間!$A$4:$F$23,5,FALSE)</f>
        <v>0</v>
      </c>
      <c r="L510" s="93" t="str">
        <f t="shared" si="14"/>
        <v>PIL40W1非常灯　電源別置　φ100</v>
      </c>
      <c r="M510" s="93">
        <f>VLOOKUP(L510,照明器具種一覧!$B$4:$F$130,5,FALSE)</f>
        <v>40</v>
      </c>
      <c r="N510" s="106">
        <v>1</v>
      </c>
      <c r="O510" s="147">
        <f t="shared" si="15"/>
        <v>0</v>
      </c>
    </row>
    <row r="511" spans="1:15">
      <c r="A511" s="90" t="s">
        <v>1044</v>
      </c>
      <c r="B511" s="110" t="s">
        <v>531</v>
      </c>
      <c r="C511" s="113" t="s">
        <v>72</v>
      </c>
      <c r="D511" s="90" t="s">
        <v>16</v>
      </c>
      <c r="E511" s="90" t="s">
        <v>516</v>
      </c>
      <c r="F511" s="114" t="s">
        <v>231</v>
      </c>
      <c r="G511" s="94" t="s">
        <v>67</v>
      </c>
      <c r="H511" s="95">
        <v>1</v>
      </c>
      <c r="I511" s="92" t="s">
        <v>161</v>
      </c>
      <c r="J511" s="112">
        <v>1</v>
      </c>
      <c r="K511" s="93">
        <f>VLOOKUP(E511,照明設備稼働時間!$A$4:$F$23,5,FALSE)</f>
        <v>0</v>
      </c>
      <c r="L511" s="93" t="str">
        <f t="shared" si="14"/>
        <v>PIL40W1非常灯　電源別置　φ100</v>
      </c>
      <c r="M511" s="93">
        <f>VLOOKUP(L511,照明器具種一覧!$B$4:$F$130,5,FALSE)</f>
        <v>40</v>
      </c>
      <c r="N511" s="106">
        <v>1</v>
      </c>
      <c r="O511" s="147">
        <f t="shared" si="15"/>
        <v>0</v>
      </c>
    </row>
    <row r="512" spans="1:15">
      <c r="A512" s="90" t="s">
        <v>1045</v>
      </c>
      <c r="B512" s="110" t="s">
        <v>531</v>
      </c>
      <c r="C512" s="113" t="s">
        <v>72</v>
      </c>
      <c r="D512" s="90" t="s">
        <v>16</v>
      </c>
      <c r="E512" s="90" t="s">
        <v>516</v>
      </c>
      <c r="F512" s="114" t="s">
        <v>134</v>
      </c>
      <c r="G512" s="94" t="s">
        <v>67</v>
      </c>
      <c r="H512" s="95">
        <v>1</v>
      </c>
      <c r="I512" s="92" t="s">
        <v>161</v>
      </c>
      <c r="J512" s="112">
        <v>1</v>
      </c>
      <c r="K512" s="93">
        <f>VLOOKUP(E512,照明設備稼働時間!$A$4:$F$23,5,FALSE)</f>
        <v>0</v>
      </c>
      <c r="L512" s="93" t="str">
        <f t="shared" si="14"/>
        <v>PIL40W1非常灯　電源別置　φ100</v>
      </c>
      <c r="M512" s="93">
        <f>VLOOKUP(L512,照明器具種一覧!$B$4:$F$130,5,FALSE)</f>
        <v>40</v>
      </c>
      <c r="N512" s="106">
        <v>1</v>
      </c>
      <c r="O512" s="147">
        <f t="shared" si="15"/>
        <v>0</v>
      </c>
    </row>
    <row r="513" spans="1:15">
      <c r="A513" s="90" t="s">
        <v>1046</v>
      </c>
      <c r="B513" s="110" t="s">
        <v>531</v>
      </c>
      <c r="C513" s="113" t="s">
        <v>207</v>
      </c>
      <c r="D513" s="90" t="s">
        <v>16</v>
      </c>
      <c r="E513" s="90" t="s">
        <v>516</v>
      </c>
      <c r="F513" s="114" t="s">
        <v>143</v>
      </c>
      <c r="G513" s="94" t="s">
        <v>67</v>
      </c>
      <c r="H513" s="95">
        <v>1</v>
      </c>
      <c r="I513" s="92" t="s">
        <v>448</v>
      </c>
      <c r="J513" s="112">
        <v>2</v>
      </c>
      <c r="K513" s="93">
        <f>VLOOKUP(E513,照明設備稼働時間!$A$4:$F$23,5,FALSE)</f>
        <v>0</v>
      </c>
      <c r="L513" s="93" t="str">
        <f t="shared" si="14"/>
        <v>PIL40W1非常灯　電源別置　φ150　防水</v>
      </c>
      <c r="M513" s="93">
        <f>VLOOKUP(L513,照明器具種一覧!$B$4:$F$130,5,FALSE)</f>
        <v>40</v>
      </c>
      <c r="N513" s="106">
        <v>1</v>
      </c>
      <c r="O513" s="147">
        <f t="shared" si="15"/>
        <v>0</v>
      </c>
    </row>
    <row r="514" spans="1:15">
      <c r="A514" s="90" t="s">
        <v>1047</v>
      </c>
      <c r="B514" s="110" t="s">
        <v>531</v>
      </c>
      <c r="C514" s="113" t="s">
        <v>72</v>
      </c>
      <c r="D514" s="90" t="s">
        <v>16</v>
      </c>
      <c r="E514" s="90" t="s">
        <v>516</v>
      </c>
      <c r="F514" s="114" t="s">
        <v>235</v>
      </c>
      <c r="G514" s="94" t="s">
        <v>67</v>
      </c>
      <c r="H514" s="95">
        <v>1</v>
      </c>
      <c r="I514" s="92" t="s">
        <v>161</v>
      </c>
      <c r="J514" s="112">
        <v>8</v>
      </c>
      <c r="K514" s="93">
        <f>VLOOKUP(E514,照明設備稼働時間!$A$4:$F$23,5,FALSE)</f>
        <v>0</v>
      </c>
      <c r="L514" s="93" t="str">
        <f t="shared" si="14"/>
        <v>PIL40W1非常灯　電源別置　φ100</v>
      </c>
      <c r="M514" s="93">
        <f>VLOOKUP(L514,照明器具種一覧!$B$4:$F$130,5,FALSE)</f>
        <v>40</v>
      </c>
      <c r="N514" s="106">
        <v>1</v>
      </c>
      <c r="O514" s="147">
        <f t="shared" si="15"/>
        <v>0</v>
      </c>
    </row>
    <row r="515" spans="1:15">
      <c r="A515" s="90" t="s">
        <v>1048</v>
      </c>
      <c r="B515" s="110" t="s">
        <v>531</v>
      </c>
      <c r="C515" s="113" t="s">
        <v>72</v>
      </c>
      <c r="D515" s="90" t="s">
        <v>16</v>
      </c>
      <c r="E515" s="90" t="s">
        <v>516</v>
      </c>
      <c r="F515" s="114" t="s">
        <v>332</v>
      </c>
      <c r="G515" s="94" t="s">
        <v>67</v>
      </c>
      <c r="H515" s="95">
        <v>1</v>
      </c>
      <c r="I515" s="92" t="s">
        <v>161</v>
      </c>
      <c r="J515" s="112">
        <v>12</v>
      </c>
      <c r="K515" s="93">
        <f>VLOOKUP(E515,照明設備稼働時間!$A$4:$F$23,5,FALSE)</f>
        <v>0</v>
      </c>
      <c r="L515" s="93" t="str">
        <f t="shared" si="14"/>
        <v>PIL40W1非常灯　電源別置　φ100</v>
      </c>
      <c r="M515" s="93">
        <f>VLOOKUP(L515,照明器具種一覧!$B$4:$F$130,5,FALSE)</f>
        <v>40</v>
      </c>
      <c r="N515" s="106">
        <v>1</v>
      </c>
      <c r="O515" s="147">
        <f t="shared" si="15"/>
        <v>0</v>
      </c>
    </row>
    <row r="516" spans="1:15">
      <c r="A516" s="90" t="s">
        <v>1049</v>
      </c>
      <c r="B516" s="110" t="s">
        <v>531</v>
      </c>
      <c r="C516" s="113" t="s">
        <v>72</v>
      </c>
      <c r="D516" s="90" t="s">
        <v>16</v>
      </c>
      <c r="E516" s="90" t="s">
        <v>516</v>
      </c>
      <c r="F516" s="114" t="s">
        <v>333</v>
      </c>
      <c r="G516" s="94" t="s">
        <v>67</v>
      </c>
      <c r="H516" s="95">
        <v>1</v>
      </c>
      <c r="I516" s="92" t="s">
        <v>161</v>
      </c>
      <c r="J516" s="112">
        <v>7</v>
      </c>
      <c r="K516" s="93">
        <f>VLOOKUP(E516,照明設備稼働時間!$A$4:$F$23,5,FALSE)</f>
        <v>0</v>
      </c>
      <c r="L516" s="93" t="str">
        <f t="shared" si="14"/>
        <v>PIL40W1非常灯　電源別置　φ100</v>
      </c>
      <c r="M516" s="93">
        <f>VLOOKUP(L516,照明器具種一覧!$B$4:$F$130,5,FALSE)</f>
        <v>40</v>
      </c>
      <c r="N516" s="106">
        <v>1</v>
      </c>
      <c r="O516" s="147">
        <f t="shared" si="15"/>
        <v>0</v>
      </c>
    </row>
    <row r="517" spans="1:15">
      <c r="A517" s="90" t="s">
        <v>1050</v>
      </c>
      <c r="B517" s="110" t="s">
        <v>531</v>
      </c>
      <c r="C517" s="113" t="s">
        <v>72</v>
      </c>
      <c r="D517" s="90" t="s">
        <v>16</v>
      </c>
      <c r="E517" s="90" t="s">
        <v>516</v>
      </c>
      <c r="F517" s="114" t="s">
        <v>334</v>
      </c>
      <c r="G517" s="94" t="s">
        <v>67</v>
      </c>
      <c r="H517" s="95">
        <v>1</v>
      </c>
      <c r="I517" s="92" t="s">
        <v>161</v>
      </c>
      <c r="J517" s="112">
        <v>4</v>
      </c>
      <c r="K517" s="93">
        <f>VLOOKUP(E517,照明設備稼働時間!$A$4:$F$23,5,FALSE)</f>
        <v>0</v>
      </c>
      <c r="L517" s="93" t="str">
        <f t="shared" ref="L517:L534" si="16">G517&amp;H517&amp;I517</f>
        <v>PIL40W1非常灯　電源別置　φ100</v>
      </c>
      <c r="M517" s="93">
        <f>VLOOKUP(L517,照明器具種一覧!$B$4:$F$130,5,FALSE)</f>
        <v>40</v>
      </c>
      <c r="N517" s="106">
        <v>1</v>
      </c>
      <c r="O517" s="147">
        <f t="shared" ref="O517:O534" si="17">(J517*K517*M517*N517)/1000</f>
        <v>0</v>
      </c>
    </row>
    <row r="518" spans="1:15">
      <c r="A518" s="90" t="s">
        <v>1051</v>
      </c>
      <c r="B518" s="110" t="s">
        <v>531</v>
      </c>
      <c r="C518" s="113" t="s">
        <v>72</v>
      </c>
      <c r="D518" s="90" t="s">
        <v>16</v>
      </c>
      <c r="E518" s="90" t="s">
        <v>516</v>
      </c>
      <c r="F518" s="114" t="s">
        <v>336</v>
      </c>
      <c r="G518" s="94" t="s">
        <v>67</v>
      </c>
      <c r="H518" s="95">
        <v>1</v>
      </c>
      <c r="I518" s="92" t="s">
        <v>161</v>
      </c>
      <c r="J518" s="112">
        <v>3</v>
      </c>
      <c r="K518" s="93">
        <f>VLOOKUP(E518,照明設備稼働時間!$A$4:$F$23,5,FALSE)</f>
        <v>0</v>
      </c>
      <c r="L518" s="93" t="str">
        <f t="shared" si="16"/>
        <v>PIL40W1非常灯　電源別置　φ100</v>
      </c>
      <c r="M518" s="93">
        <f>VLOOKUP(L518,照明器具種一覧!$B$4:$F$130,5,FALSE)</f>
        <v>40</v>
      </c>
      <c r="N518" s="106">
        <v>1</v>
      </c>
      <c r="O518" s="147">
        <f t="shared" si="17"/>
        <v>0</v>
      </c>
    </row>
    <row r="519" spans="1:15">
      <c r="A519" s="90" t="s">
        <v>1052</v>
      </c>
      <c r="B519" s="110" t="s">
        <v>531</v>
      </c>
      <c r="C519" s="113" t="s">
        <v>72</v>
      </c>
      <c r="D519" s="90" t="s">
        <v>16</v>
      </c>
      <c r="E519" s="90" t="s">
        <v>516</v>
      </c>
      <c r="F519" s="114" t="s">
        <v>337</v>
      </c>
      <c r="G519" s="94" t="s">
        <v>67</v>
      </c>
      <c r="H519" s="95">
        <v>1</v>
      </c>
      <c r="I519" s="92" t="s">
        <v>161</v>
      </c>
      <c r="J519" s="112">
        <v>4</v>
      </c>
      <c r="K519" s="93">
        <f>VLOOKUP(E519,照明設備稼働時間!$A$4:$F$23,5,FALSE)</f>
        <v>0</v>
      </c>
      <c r="L519" s="93" t="str">
        <f t="shared" si="16"/>
        <v>PIL40W1非常灯　電源別置　φ100</v>
      </c>
      <c r="M519" s="93">
        <f>VLOOKUP(L519,照明器具種一覧!$B$4:$F$130,5,FALSE)</f>
        <v>40</v>
      </c>
      <c r="N519" s="106">
        <v>1</v>
      </c>
      <c r="O519" s="147">
        <f t="shared" si="17"/>
        <v>0</v>
      </c>
    </row>
    <row r="520" spans="1:15">
      <c r="A520" s="90" t="s">
        <v>1053</v>
      </c>
      <c r="B520" s="110" t="s">
        <v>531</v>
      </c>
      <c r="C520" s="113" t="s">
        <v>72</v>
      </c>
      <c r="D520" s="90" t="s">
        <v>16</v>
      </c>
      <c r="E520" s="90" t="s">
        <v>516</v>
      </c>
      <c r="F520" s="114" t="s">
        <v>338</v>
      </c>
      <c r="G520" s="94" t="s">
        <v>67</v>
      </c>
      <c r="H520" s="95">
        <v>1</v>
      </c>
      <c r="I520" s="92" t="s">
        <v>161</v>
      </c>
      <c r="J520" s="112">
        <v>1</v>
      </c>
      <c r="K520" s="93">
        <f>VLOOKUP(E520,照明設備稼働時間!$A$4:$F$23,5,FALSE)</f>
        <v>0</v>
      </c>
      <c r="L520" s="93" t="str">
        <f t="shared" si="16"/>
        <v>PIL40W1非常灯　電源別置　φ100</v>
      </c>
      <c r="M520" s="93">
        <f>VLOOKUP(L520,照明器具種一覧!$B$4:$F$130,5,FALSE)</f>
        <v>40</v>
      </c>
      <c r="N520" s="106">
        <v>1</v>
      </c>
      <c r="O520" s="147">
        <f t="shared" si="17"/>
        <v>0</v>
      </c>
    </row>
    <row r="521" spans="1:15">
      <c r="A521" s="90" t="s">
        <v>1054</v>
      </c>
      <c r="B521" s="110" t="s">
        <v>531</v>
      </c>
      <c r="C521" s="113" t="s">
        <v>72</v>
      </c>
      <c r="D521" s="90" t="s">
        <v>16</v>
      </c>
      <c r="E521" s="90" t="s">
        <v>516</v>
      </c>
      <c r="F521" s="114" t="s">
        <v>339</v>
      </c>
      <c r="G521" s="94" t="s">
        <v>67</v>
      </c>
      <c r="H521" s="95">
        <v>1</v>
      </c>
      <c r="I521" s="92" t="s">
        <v>161</v>
      </c>
      <c r="J521" s="112">
        <v>3</v>
      </c>
      <c r="K521" s="93">
        <f>VLOOKUP(E521,照明設備稼働時間!$A$4:$F$23,5,FALSE)</f>
        <v>0</v>
      </c>
      <c r="L521" s="93" t="str">
        <f t="shared" si="16"/>
        <v>PIL40W1非常灯　電源別置　φ100</v>
      </c>
      <c r="M521" s="93">
        <f>VLOOKUP(L521,照明器具種一覧!$B$4:$F$130,5,FALSE)</f>
        <v>40</v>
      </c>
      <c r="N521" s="106">
        <v>1</v>
      </c>
      <c r="O521" s="147">
        <f t="shared" si="17"/>
        <v>0</v>
      </c>
    </row>
    <row r="522" spans="1:15">
      <c r="A522" s="90" t="s">
        <v>1055</v>
      </c>
      <c r="B522" s="110" t="s">
        <v>531</v>
      </c>
      <c r="C522" s="113" t="s">
        <v>61</v>
      </c>
      <c r="D522" s="90" t="s">
        <v>16</v>
      </c>
      <c r="E522" s="90" t="s">
        <v>516</v>
      </c>
      <c r="F522" s="114" t="s">
        <v>141</v>
      </c>
      <c r="G522" s="94" t="s">
        <v>13</v>
      </c>
      <c r="H522" s="95">
        <v>1</v>
      </c>
      <c r="I522" s="92" t="s">
        <v>418</v>
      </c>
      <c r="J522" s="112">
        <v>2</v>
      </c>
      <c r="K522" s="93">
        <v>2299</v>
      </c>
      <c r="L522" s="93" t="str">
        <f t="shared" si="16"/>
        <v>FHF32W1階段灯　非常灯兼用　電池内蔵</v>
      </c>
      <c r="M522" s="93">
        <f>VLOOKUP(L522,照明器具種一覧!$B$4:$F$130,5,FALSE)</f>
        <v>38</v>
      </c>
      <c r="N522" s="106">
        <v>1</v>
      </c>
      <c r="O522" s="147">
        <f t="shared" si="17"/>
        <v>174.72399999999999</v>
      </c>
    </row>
    <row r="523" spans="1:15">
      <c r="A523" s="106" t="s">
        <v>1056</v>
      </c>
      <c r="B523" s="110" t="s">
        <v>531</v>
      </c>
      <c r="C523" s="103" t="s">
        <v>54</v>
      </c>
      <c r="D523" s="115" t="s">
        <v>53</v>
      </c>
      <c r="E523" s="103" t="s">
        <v>525</v>
      </c>
      <c r="F523" s="116" t="s">
        <v>43</v>
      </c>
      <c r="G523" s="117" t="s">
        <v>13</v>
      </c>
      <c r="H523" s="101">
        <v>1</v>
      </c>
      <c r="I523" s="102" t="s">
        <v>62</v>
      </c>
      <c r="J523" s="112">
        <v>3</v>
      </c>
      <c r="K523" s="93">
        <f>VLOOKUP(E523,照明設備稼働時間!$A$4:$F$23,5,FALSE)</f>
        <v>484</v>
      </c>
      <c r="L523" s="93" t="str">
        <f t="shared" si="16"/>
        <v>FHF32W1ブラケット</v>
      </c>
      <c r="M523" s="93">
        <f>VLOOKUP(L523,照明器具種一覧!$B$4:$F$130,5,FALSE)</f>
        <v>38</v>
      </c>
      <c r="N523" s="106">
        <v>1</v>
      </c>
      <c r="O523" s="147">
        <f t="shared" si="17"/>
        <v>55.176000000000002</v>
      </c>
    </row>
    <row r="524" spans="1:15">
      <c r="A524" s="106" t="s">
        <v>1057</v>
      </c>
      <c r="B524" s="110" t="s">
        <v>531</v>
      </c>
      <c r="C524" s="103" t="s">
        <v>55</v>
      </c>
      <c r="D524" s="115" t="s">
        <v>53</v>
      </c>
      <c r="E524" s="103" t="s">
        <v>525</v>
      </c>
      <c r="F524" s="116" t="s">
        <v>44</v>
      </c>
      <c r="G524" s="117" t="s">
        <v>13</v>
      </c>
      <c r="H524" s="101">
        <v>1</v>
      </c>
      <c r="I524" s="102" t="s">
        <v>436</v>
      </c>
      <c r="J524" s="112">
        <v>2</v>
      </c>
      <c r="K524" s="93">
        <f>VLOOKUP(E524,照明設備稼働時間!$A$4:$F$23,5,FALSE)</f>
        <v>484</v>
      </c>
      <c r="L524" s="93" t="str">
        <f t="shared" si="16"/>
        <v>FHF32W1逆富士　パイプ吊</v>
      </c>
      <c r="M524" s="93">
        <f>VLOOKUP(L524,照明器具種一覧!$B$4:$F$130,5,FALSE)</f>
        <v>91</v>
      </c>
      <c r="N524" s="106">
        <v>1</v>
      </c>
      <c r="O524" s="147">
        <f t="shared" si="17"/>
        <v>88.087999999999994</v>
      </c>
    </row>
    <row r="525" spans="1:15">
      <c r="A525" s="106" t="s">
        <v>1058</v>
      </c>
      <c r="B525" s="110" t="s">
        <v>531</v>
      </c>
      <c r="C525" s="113" t="s">
        <v>56</v>
      </c>
      <c r="D525" s="118" t="s">
        <v>53</v>
      </c>
      <c r="E525" s="103" t="s">
        <v>525</v>
      </c>
      <c r="F525" s="114" t="s">
        <v>45</v>
      </c>
      <c r="G525" s="94" t="s">
        <v>13</v>
      </c>
      <c r="H525" s="91">
        <v>1</v>
      </c>
      <c r="I525" s="92" t="s">
        <v>437</v>
      </c>
      <c r="J525" s="112">
        <v>2</v>
      </c>
      <c r="K525" s="93">
        <f>VLOOKUP(E525,照明設備稼働時間!$A$4:$F$23,5,FALSE)</f>
        <v>484</v>
      </c>
      <c r="L525" s="93" t="str">
        <f t="shared" si="16"/>
        <v>FHF32W1反射笠　パイプ吊</v>
      </c>
      <c r="M525" s="93">
        <f>VLOOKUP(L525,照明器具種一覧!$B$4:$F$130,5,FALSE)</f>
        <v>48</v>
      </c>
      <c r="N525" s="106">
        <v>1</v>
      </c>
      <c r="O525" s="147">
        <f t="shared" si="17"/>
        <v>46.463999999999999</v>
      </c>
    </row>
    <row r="526" spans="1:15">
      <c r="A526" s="106" t="s">
        <v>1059</v>
      </c>
      <c r="B526" s="110" t="s">
        <v>531</v>
      </c>
      <c r="C526" s="113" t="s">
        <v>57</v>
      </c>
      <c r="D526" s="118" t="s">
        <v>53</v>
      </c>
      <c r="E526" s="103" t="s">
        <v>525</v>
      </c>
      <c r="F526" s="114" t="s">
        <v>46</v>
      </c>
      <c r="G526" s="94" t="s">
        <v>13</v>
      </c>
      <c r="H526" s="91">
        <v>1</v>
      </c>
      <c r="I526" s="92" t="s">
        <v>62</v>
      </c>
      <c r="J526" s="112">
        <v>2</v>
      </c>
      <c r="K526" s="93">
        <f>VLOOKUP(E526,照明設備稼働時間!$A$4:$F$23,5,FALSE)</f>
        <v>484</v>
      </c>
      <c r="L526" s="93" t="str">
        <f t="shared" si="16"/>
        <v>FHF32W1ブラケット</v>
      </c>
      <c r="M526" s="93">
        <f>VLOOKUP(L526,照明器具種一覧!$B$4:$F$130,5,FALSE)</f>
        <v>38</v>
      </c>
      <c r="N526" s="106">
        <v>1</v>
      </c>
      <c r="O526" s="147">
        <f t="shared" si="17"/>
        <v>36.783999999999999</v>
      </c>
    </row>
    <row r="527" spans="1:15">
      <c r="A527" s="106" t="s">
        <v>1060</v>
      </c>
      <c r="B527" s="110" t="s">
        <v>531</v>
      </c>
      <c r="C527" s="113" t="s">
        <v>58</v>
      </c>
      <c r="D527" s="118" t="s">
        <v>53</v>
      </c>
      <c r="E527" s="103" t="s">
        <v>525</v>
      </c>
      <c r="F527" s="114" t="s">
        <v>47</v>
      </c>
      <c r="G527" s="94" t="s">
        <v>13</v>
      </c>
      <c r="H527" s="91">
        <v>1</v>
      </c>
      <c r="I527" s="92" t="s">
        <v>64</v>
      </c>
      <c r="J527" s="112">
        <v>2</v>
      </c>
      <c r="K527" s="93">
        <f>VLOOKUP(E527,照明設備稼働時間!$A$4:$F$23,5,FALSE)</f>
        <v>484</v>
      </c>
      <c r="L527" s="93" t="str">
        <f t="shared" si="16"/>
        <v>FHF32W1片反射笠</v>
      </c>
      <c r="M527" s="93">
        <f>VLOOKUP(L527,照明器具種一覧!$B$4:$F$130,5,FALSE)</f>
        <v>48</v>
      </c>
      <c r="N527" s="106">
        <v>1</v>
      </c>
      <c r="O527" s="147">
        <f t="shared" si="17"/>
        <v>46.463999999999999</v>
      </c>
    </row>
    <row r="528" spans="1:15">
      <c r="A528" s="106" t="s">
        <v>1061</v>
      </c>
      <c r="B528" s="110" t="s">
        <v>531</v>
      </c>
      <c r="C528" s="113"/>
      <c r="D528" s="118" t="s">
        <v>53</v>
      </c>
      <c r="E528" s="113" t="s">
        <v>517</v>
      </c>
      <c r="F528" s="114" t="s">
        <v>48</v>
      </c>
      <c r="G528" s="94" t="s">
        <v>13</v>
      </c>
      <c r="H528" s="91">
        <v>1</v>
      </c>
      <c r="I528" s="92" t="s">
        <v>65</v>
      </c>
      <c r="J528" s="112">
        <v>1</v>
      </c>
      <c r="K528" s="93">
        <f>VLOOKUP(E528,照明設備稼働時間!$A$4:$F$23,5,FALSE)</f>
        <v>0</v>
      </c>
      <c r="L528" s="93" t="str">
        <f t="shared" si="16"/>
        <v>FHF32W1片反射</v>
      </c>
      <c r="M528" s="93">
        <f>VLOOKUP(L528,照明器具種一覧!$B$4:$F$130,5,FALSE)</f>
        <v>48</v>
      </c>
      <c r="N528" s="106">
        <v>1</v>
      </c>
      <c r="O528" s="147">
        <f t="shared" si="17"/>
        <v>0</v>
      </c>
    </row>
    <row r="529" spans="1:15">
      <c r="A529" s="106" t="s">
        <v>1062</v>
      </c>
      <c r="B529" s="110" t="s">
        <v>531</v>
      </c>
      <c r="C529" s="113"/>
      <c r="D529" s="118" t="s">
        <v>53</v>
      </c>
      <c r="E529" s="113" t="s">
        <v>513</v>
      </c>
      <c r="F529" s="114" t="s">
        <v>49</v>
      </c>
      <c r="G529" s="94" t="s">
        <v>13</v>
      </c>
      <c r="H529" s="91">
        <v>1</v>
      </c>
      <c r="I529" s="92" t="s">
        <v>431</v>
      </c>
      <c r="J529" s="112">
        <v>2</v>
      </c>
      <c r="K529" s="93">
        <f>VLOOKUP(E529,照明設備稼働時間!$A$4:$F$23,5,FALSE)</f>
        <v>242</v>
      </c>
      <c r="L529" s="93" t="str">
        <f t="shared" si="16"/>
        <v>FHF32W1逆富士</v>
      </c>
      <c r="M529" s="93">
        <f>VLOOKUP(L529,照明器具種一覧!$B$4:$F$130,5,FALSE)</f>
        <v>48</v>
      </c>
      <c r="N529" s="106">
        <v>1</v>
      </c>
      <c r="O529" s="147">
        <f t="shared" si="17"/>
        <v>23.231999999999999</v>
      </c>
    </row>
    <row r="530" spans="1:15">
      <c r="A530" s="106" t="s">
        <v>1063</v>
      </c>
      <c r="B530" s="110" t="s">
        <v>531</v>
      </c>
      <c r="C530" s="113" t="s">
        <v>56</v>
      </c>
      <c r="D530" s="118" t="s">
        <v>53</v>
      </c>
      <c r="E530" s="113" t="s">
        <v>507</v>
      </c>
      <c r="F530" s="114" t="s">
        <v>50</v>
      </c>
      <c r="G530" s="94" t="s">
        <v>13</v>
      </c>
      <c r="H530" s="91">
        <v>1</v>
      </c>
      <c r="I530" s="92" t="s">
        <v>431</v>
      </c>
      <c r="J530" s="112">
        <v>1</v>
      </c>
      <c r="K530" s="93">
        <f>VLOOKUP(E530,照明設備稼働時間!$A$4:$F$23,5,FALSE)</f>
        <v>2299</v>
      </c>
      <c r="L530" s="93" t="str">
        <f t="shared" si="16"/>
        <v>FHF32W1逆富士</v>
      </c>
      <c r="M530" s="93">
        <f>VLOOKUP(L530,照明器具種一覧!$B$4:$F$130,5,FALSE)</f>
        <v>48</v>
      </c>
      <c r="N530" s="106">
        <v>0.2</v>
      </c>
      <c r="O530" s="147">
        <f t="shared" si="17"/>
        <v>22.070400000000003</v>
      </c>
    </row>
    <row r="531" spans="1:15">
      <c r="A531" s="106" t="s">
        <v>1064</v>
      </c>
      <c r="B531" s="120" t="s">
        <v>530</v>
      </c>
      <c r="C531" s="113" t="s">
        <v>60</v>
      </c>
      <c r="D531" s="118" t="s">
        <v>53</v>
      </c>
      <c r="E531" s="113" t="s">
        <v>507</v>
      </c>
      <c r="F531" s="114" t="s">
        <v>51</v>
      </c>
      <c r="G531" s="94" t="s">
        <v>68</v>
      </c>
      <c r="H531" s="91">
        <v>1</v>
      </c>
      <c r="I531" s="92" t="s">
        <v>66</v>
      </c>
      <c r="J531" s="112">
        <v>8</v>
      </c>
      <c r="K531" s="93">
        <f>VLOOKUP(E531,照明設備稼働時間!$A$4:$F$23,5,FALSE)</f>
        <v>2299</v>
      </c>
      <c r="L531" s="93" t="str">
        <f t="shared" si="16"/>
        <v>JD110V85WN1スポットライト</v>
      </c>
      <c r="M531" s="93">
        <f>VLOOKUP(L531,照明器具種一覧!$B$4:$F$130,5,FALSE)</f>
        <v>65</v>
      </c>
      <c r="N531" s="90">
        <v>0</v>
      </c>
      <c r="O531" s="147">
        <f t="shared" si="17"/>
        <v>0</v>
      </c>
    </row>
    <row r="532" spans="1:15">
      <c r="A532" s="106" t="s">
        <v>1065</v>
      </c>
      <c r="B532" s="110" t="s">
        <v>531</v>
      </c>
      <c r="C532" s="113" t="s">
        <v>61</v>
      </c>
      <c r="D532" s="118" t="s">
        <v>53</v>
      </c>
      <c r="E532" s="113" t="s">
        <v>516</v>
      </c>
      <c r="F532" s="114" t="s">
        <v>52</v>
      </c>
      <c r="G532" s="94" t="s">
        <v>13</v>
      </c>
      <c r="H532" s="91">
        <v>1</v>
      </c>
      <c r="I532" s="92" t="s">
        <v>418</v>
      </c>
      <c r="J532" s="112">
        <v>2</v>
      </c>
      <c r="K532" s="93">
        <v>2299</v>
      </c>
      <c r="L532" s="93" t="str">
        <f t="shared" si="16"/>
        <v>FHF32W1階段灯　非常灯兼用　電池内蔵</v>
      </c>
      <c r="M532" s="93">
        <f>VLOOKUP(L532,照明器具種一覧!$B$4:$F$130,5,FALSE)</f>
        <v>38</v>
      </c>
      <c r="N532" s="90">
        <v>1</v>
      </c>
      <c r="O532" s="147">
        <f t="shared" si="17"/>
        <v>174.72399999999999</v>
      </c>
    </row>
    <row r="533" spans="1:15">
      <c r="A533" s="106" t="s">
        <v>1066</v>
      </c>
      <c r="B533" s="110" t="s">
        <v>531</v>
      </c>
      <c r="C533" s="113" t="s">
        <v>353</v>
      </c>
      <c r="D533" s="118" t="s">
        <v>53</v>
      </c>
      <c r="E533" s="113" t="s">
        <v>516</v>
      </c>
      <c r="F533" s="114" t="s">
        <v>354</v>
      </c>
      <c r="G533" s="94" t="s">
        <v>445</v>
      </c>
      <c r="H533" s="91">
        <v>1</v>
      </c>
      <c r="I533" s="92" t="s">
        <v>449</v>
      </c>
      <c r="J533" s="112">
        <v>1</v>
      </c>
      <c r="K533" s="93">
        <f>VLOOKUP(E533,照明設備稼働時間!$A$4:$F$23,5,FALSE)</f>
        <v>0</v>
      </c>
      <c r="L533" s="93" t="str">
        <f t="shared" si="16"/>
        <v>FHF32W＋IL40W1反射笠　非常照明付</v>
      </c>
      <c r="M533" s="93">
        <f>VLOOKUP(L533,照明器具種一覧!$B$4:$F$130,5,FALSE)</f>
        <v>91</v>
      </c>
      <c r="N533" s="90">
        <v>1</v>
      </c>
      <c r="O533" s="147">
        <f t="shared" si="17"/>
        <v>0</v>
      </c>
    </row>
    <row r="534" spans="1:15">
      <c r="A534" s="106" t="s">
        <v>1067</v>
      </c>
      <c r="B534" s="110" t="s">
        <v>531</v>
      </c>
      <c r="C534" s="113" t="s">
        <v>59</v>
      </c>
      <c r="D534" s="118" t="s">
        <v>53</v>
      </c>
      <c r="E534" s="113" t="s">
        <v>516</v>
      </c>
      <c r="F534" s="114" t="s">
        <v>50</v>
      </c>
      <c r="G534" s="94" t="s">
        <v>67</v>
      </c>
      <c r="H534" s="91">
        <v>1</v>
      </c>
      <c r="I534" s="92" t="s">
        <v>352</v>
      </c>
      <c r="J534" s="112">
        <v>1</v>
      </c>
      <c r="K534" s="93">
        <f>VLOOKUP(E534,照明設備稼働時間!$A$4:$F$23,5,FALSE)</f>
        <v>0</v>
      </c>
      <c r="L534" s="93" t="str">
        <f t="shared" si="16"/>
        <v>PIL40W1片反射笠　電源別置型</v>
      </c>
      <c r="M534" s="93">
        <f>VLOOKUP(L534,照明器具種一覧!$B$4:$F$130,5,FALSE)</f>
        <v>40</v>
      </c>
      <c r="N534" s="90">
        <v>1</v>
      </c>
      <c r="O534" s="147">
        <f t="shared" si="17"/>
        <v>0</v>
      </c>
    </row>
    <row r="535" spans="1:15">
      <c r="A535" s="119"/>
      <c r="B535" s="145"/>
      <c r="C535" s="4"/>
      <c r="J535" s="151"/>
      <c r="K535" s="151"/>
      <c r="O535" s="150">
        <f>SUM(O4:O534)</f>
        <v>195705.56430000035</v>
      </c>
    </row>
  </sheetData>
  <autoFilter ref="A3:O535" xr:uid="{B3EA20F1-663B-4E04-AC38-F7F6408BDA85}"/>
  <mergeCells count="1">
    <mergeCell ref="J535:K535"/>
  </mergeCells>
  <phoneticPr fontId="3"/>
  <dataValidations count="2">
    <dataValidation allowBlank="1" showInputMessage="1" showErrorMessage="1" sqref="I37 F32:F35 F8:F23 I4:I35 I40:I534 D523:D534 F40:F534" xr:uid="{9407A4DB-A5F4-4A88-BC6A-79E35C0D63CB}"/>
    <dataValidation type="list" allowBlank="1" showInputMessage="1" showErrorMessage="1" sqref="B4:B534" xr:uid="{87A3ED86-AC94-43E4-B3CC-D2556FE574A4}">
      <formula1>#REF!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8" scale="91" orientation="landscape" r:id="rId1"/>
  <rowBreaks count="5" manualBreakCount="5">
    <brk id="7" max="14" man="1"/>
    <brk id="167" max="14" man="1"/>
    <brk id="442" max="14" man="1"/>
    <brk id="480" max="14" man="1"/>
    <brk id="522" max="14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C1EC2EF-DCF1-44C9-B1CD-B5035390D490}">
          <x14:formula1>
            <xm:f>照明設備稼働時間!$A$4:$A$23</xm:f>
          </x14:formula1>
          <xm:sqref>E4:E534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21466-FF39-43CB-9F26-6197E5A354A2}">
  <dimension ref="A2:H7"/>
  <sheetViews>
    <sheetView workbookViewId="0">
      <selection activeCell="F26" sqref="F26"/>
    </sheetView>
  </sheetViews>
  <sheetFormatPr defaultRowHeight="17.649999999999999"/>
  <sheetData>
    <row r="2" spans="1:8" ht="18" thickBot="1">
      <c r="A2" t="s">
        <v>20</v>
      </c>
    </row>
    <row r="3" spans="1:8" ht="18" thickBot="1">
      <c r="A3" s="1"/>
      <c r="B3" s="1" t="s">
        <v>33</v>
      </c>
      <c r="C3" s="1" t="s">
        <v>22</v>
      </c>
      <c r="D3" s="1" t="s">
        <v>23</v>
      </c>
      <c r="E3" s="1" t="s">
        <v>18</v>
      </c>
      <c r="F3" s="1" t="s">
        <v>16</v>
      </c>
      <c r="G3" s="42" t="s">
        <v>350</v>
      </c>
      <c r="H3" s="43" t="s">
        <v>25</v>
      </c>
    </row>
    <row r="4" spans="1:8" ht="18" thickBot="1">
      <c r="A4" s="1" t="s">
        <v>24</v>
      </c>
      <c r="B4" s="1">
        <v>17</v>
      </c>
      <c r="C4" s="1">
        <v>627</v>
      </c>
      <c r="D4" s="1">
        <v>454</v>
      </c>
      <c r="E4" s="1">
        <v>432</v>
      </c>
      <c r="F4" s="1">
        <v>389</v>
      </c>
      <c r="G4" s="42">
        <v>15</v>
      </c>
      <c r="H4" s="41">
        <f>SUM(B4:G4)</f>
        <v>1934</v>
      </c>
    </row>
    <row r="5" spans="1:8" ht="18" thickBot="1">
      <c r="A5" s="1" t="s">
        <v>15</v>
      </c>
      <c r="B5" s="1">
        <v>0</v>
      </c>
      <c r="C5" s="1">
        <v>16</v>
      </c>
      <c r="D5" s="1">
        <v>21</v>
      </c>
      <c r="E5" s="1">
        <v>18</v>
      </c>
      <c r="F5" s="1">
        <v>12</v>
      </c>
      <c r="G5" s="42">
        <v>0</v>
      </c>
      <c r="H5" s="41">
        <f>SUM(B5:G5)</f>
        <v>67</v>
      </c>
    </row>
    <row r="6" spans="1:8" ht="18" thickBot="1">
      <c r="A6" s="1" t="s">
        <v>14</v>
      </c>
      <c r="B6" s="1">
        <v>0</v>
      </c>
      <c r="C6" s="1">
        <v>82</v>
      </c>
      <c r="D6" s="1">
        <v>99</v>
      </c>
      <c r="E6" s="1">
        <v>88</v>
      </c>
      <c r="F6" s="1">
        <v>63</v>
      </c>
      <c r="G6" s="42">
        <v>4</v>
      </c>
      <c r="H6" s="41">
        <f>SUM(B6:G6)</f>
        <v>336</v>
      </c>
    </row>
    <row r="7" spans="1:8" ht="18" thickBot="1">
      <c r="B7">
        <f>SUM(B4:B6)</f>
        <v>17</v>
      </c>
      <c r="C7">
        <f t="shared" ref="C7:G7" si="0">SUM(C4:C6)</f>
        <v>725</v>
      </c>
      <c r="D7">
        <f t="shared" si="0"/>
        <v>574</v>
      </c>
      <c r="E7">
        <f t="shared" si="0"/>
        <v>538</v>
      </c>
      <c r="F7">
        <f t="shared" si="0"/>
        <v>464</v>
      </c>
      <c r="G7">
        <f t="shared" si="0"/>
        <v>19</v>
      </c>
      <c r="H7" s="41">
        <f>SUM(H4:H6)</f>
        <v>2337</v>
      </c>
    </row>
  </sheetData>
  <phoneticPr fontId="3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B0AEE-EA27-4C97-BD1E-C4629AD8ABF4}">
  <sheetPr>
    <pageSetUpPr fitToPage="1"/>
  </sheetPr>
  <dimension ref="A1:N35"/>
  <sheetViews>
    <sheetView topLeftCell="A4" zoomScaleNormal="100" workbookViewId="0">
      <selection activeCell="F26" sqref="F26"/>
    </sheetView>
  </sheetViews>
  <sheetFormatPr defaultRowHeight="17.649999999999999"/>
  <cols>
    <col min="1" max="1" width="17.125" style="104" customWidth="1"/>
    <col min="2" max="16384" width="9" style="104"/>
  </cols>
  <sheetData>
    <row r="1" spans="1:14">
      <c r="A1" s="124" t="s">
        <v>69</v>
      </c>
    </row>
    <row r="2" spans="1:14">
      <c r="A2" s="105" t="s">
        <v>1076</v>
      </c>
      <c r="B2" s="105">
        <v>4</v>
      </c>
      <c r="C2" s="105">
        <v>5</v>
      </c>
      <c r="D2" s="105">
        <v>6</v>
      </c>
      <c r="E2" s="105">
        <v>7</v>
      </c>
      <c r="F2" s="105">
        <v>8</v>
      </c>
      <c r="G2" s="105">
        <v>9</v>
      </c>
      <c r="H2" s="105">
        <v>10</v>
      </c>
      <c r="I2" s="105">
        <v>11</v>
      </c>
      <c r="J2" s="105">
        <v>12</v>
      </c>
      <c r="K2" s="105">
        <v>1</v>
      </c>
      <c r="L2" s="105">
        <v>2</v>
      </c>
      <c r="M2" s="105">
        <v>3</v>
      </c>
      <c r="N2" s="105" t="s">
        <v>1077</v>
      </c>
    </row>
    <row r="3" spans="1:14">
      <c r="A3" s="105" t="s">
        <v>1078</v>
      </c>
      <c r="B3" s="105">
        <v>38072</v>
      </c>
      <c r="C3" s="105">
        <v>32752</v>
      </c>
      <c r="D3" s="105">
        <v>38099</v>
      </c>
      <c r="E3" s="105">
        <v>51002</v>
      </c>
      <c r="F3" s="105">
        <v>52861</v>
      </c>
      <c r="G3" s="105">
        <v>47408</v>
      </c>
      <c r="H3" s="105">
        <v>41130</v>
      </c>
      <c r="I3" s="105">
        <v>39247</v>
      </c>
      <c r="J3" s="105">
        <v>44200</v>
      </c>
      <c r="K3" s="105">
        <v>43673</v>
      </c>
      <c r="L3" s="105"/>
      <c r="M3" s="105"/>
      <c r="N3" s="105">
        <f>AVERAGE(B3:H3)</f>
        <v>43046.285714285717</v>
      </c>
    </row>
    <row r="4" spans="1:14">
      <c r="A4" s="105" t="s">
        <v>472</v>
      </c>
      <c r="B4" s="105">
        <v>20.84</v>
      </c>
      <c r="C4" s="105">
        <v>20.78</v>
      </c>
      <c r="D4" s="105">
        <v>20.85</v>
      </c>
      <c r="E4" s="105">
        <v>20.88</v>
      </c>
      <c r="F4" s="105">
        <v>20.85</v>
      </c>
      <c r="G4" s="105">
        <v>20.83</v>
      </c>
      <c r="H4" s="105">
        <v>20.87</v>
      </c>
      <c r="I4" s="105">
        <v>20.84</v>
      </c>
      <c r="J4" s="105">
        <v>20.81</v>
      </c>
      <c r="K4" s="105">
        <v>20.79</v>
      </c>
      <c r="L4" s="105"/>
      <c r="M4" s="105"/>
      <c r="N4" s="105">
        <f t="shared" ref="N4:N7" si="0">AVERAGE(B4:H4)</f>
        <v>20.842857142857145</v>
      </c>
    </row>
    <row r="5" spans="1:14">
      <c r="A5" s="105" t="s">
        <v>1079</v>
      </c>
      <c r="B5" s="105">
        <v>-2.37</v>
      </c>
      <c r="C5" s="105">
        <v>-2.71</v>
      </c>
      <c r="D5" s="105">
        <v>-2.0699999999999998</v>
      </c>
      <c r="E5" s="105">
        <v>-1.28</v>
      </c>
      <c r="F5" s="105">
        <v>-1.24</v>
      </c>
      <c r="G5" s="105">
        <v>-3.16</v>
      </c>
      <c r="H5" s="105">
        <v>-2.76</v>
      </c>
      <c r="I5" s="105">
        <v>-1.91</v>
      </c>
      <c r="J5" s="105">
        <v>-0.77</v>
      </c>
      <c r="K5" s="105">
        <v>-1.06</v>
      </c>
      <c r="L5" s="105"/>
      <c r="M5" s="105"/>
      <c r="N5" s="105">
        <f t="shared" si="0"/>
        <v>-2.2271428571428573</v>
      </c>
    </row>
    <row r="6" spans="1:14">
      <c r="A6" s="105" t="s">
        <v>456</v>
      </c>
      <c r="B6" s="105">
        <v>1.4</v>
      </c>
      <c r="C6" s="105">
        <v>3.49</v>
      </c>
      <c r="D6" s="105">
        <v>3.49</v>
      </c>
      <c r="E6" s="105">
        <v>3.49</v>
      </c>
      <c r="F6" s="105">
        <v>3.49</v>
      </c>
      <c r="G6" s="105">
        <v>3.49</v>
      </c>
      <c r="H6" s="105">
        <v>3.49</v>
      </c>
      <c r="I6" s="105">
        <v>3.49</v>
      </c>
      <c r="J6" s="105">
        <v>3.49</v>
      </c>
      <c r="K6" s="105">
        <v>3.49</v>
      </c>
      <c r="L6" s="105"/>
      <c r="M6" s="105"/>
      <c r="N6" s="105">
        <f t="shared" si="0"/>
        <v>3.1914285714285717</v>
      </c>
    </row>
    <row r="7" spans="1:14">
      <c r="A7" s="105" t="s">
        <v>1080</v>
      </c>
      <c r="B7" s="105">
        <f>SUM(B4:B6)</f>
        <v>19.869999999999997</v>
      </c>
      <c r="C7" s="105">
        <f t="shared" ref="C7:M7" si="1">SUM(C4:C6)</f>
        <v>21.560000000000002</v>
      </c>
      <c r="D7" s="105">
        <f t="shared" si="1"/>
        <v>22.270000000000003</v>
      </c>
      <c r="E7" s="105">
        <f t="shared" si="1"/>
        <v>23.089999999999996</v>
      </c>
      <c r="F7" s="105">
        <f t="shared" si="1"/>
        <v>23.1</v>
      </c>
      <c r="G7" s="105">
        <f t="shared" si="1"/>
        <v>21.159999999999997</v>
      </c>
      <c r="H7" s="105">
        <f t="shared" si="1"/>
        <v>21.6</v>
      </c>
      <c r="I7" s="105">
        <f t="shared" si="1"/>
        <v>22.42</v>
      </c>
      <c r="J7" s="105">
        <f>SUM(J4:J6)</f>
        <v>23.53</v>
      </c>
      <c r="K7" s="105">
        <f t="shared" si="1"/>
        <v>23.22</v>
      </c>
      <c r="L7" s="105">
        <f t="shared" si="1"/>
        <v>0</v>
      </c>
      <c r="M7" s="105">
        <f t="shared" si="1"/>
        <v>0</v>
      </c>
      <c r="N7" s="125">
        <f t="shared" si="0"/>
        <v>21.807142857142853</v>
      </c>
    </row>
    <row r="9" spans="1:14">
      <c r="A9" s="105" t="s">
        <v>1081</v>
      </c>
      <c r="B9" s="105">
        <v>4</v>
      </c>
      <c r="C9" s="105">
        <v>5</v>
      </c>
      <c r="D9" s="105">
        <v>6</v>
      </c>
      <c r="E9" s="105">
        <v>7</v>
      </c>
      <c r="F9" s="105">
        <v>8</v>
      </c>
      <c r="G9" s="105">
        <v>9</v>
      </c>
      <c r="H9" s="105">
        <v>10</v>
      </c>
      <c r="I9" s="105">
        <v>11</v>
      </c>
      <c r="J9" s="105">
        <v>12</v>
      </c>
      <c r="K9" s="105">
        <v>1</v>
      </c>
      <c r="L9" s="105">
        <v>2</v>
      </c>
      <c r="M9" s="105">
        <v>3</v>
      </c>
      <c r="N9" s="105" t="s">
        <v>1077</v>
      </c>
    </row>
    <row r="10" spans="1:14">
      <c r="A10" s="105" t="s">
        <v>1078</v>
      </c>
      <c r="B10" s="105">
        <v>41962</v>
      </c>
      <c r="C10" s="105">
        <v>37076</v>
      </c>
      <c r="D10" s="105">
        <v>40591</v>
      </c>
      <c r="E10" s="105">
        <v>52636</v>
      </c>
      <c r="F10" s="105">
        <v>60854</v>
      </c>
      <c r="G10" s="105">
        <v>53629</v>
      </c>
      <c r="H10" s="105">
        <v>44840</v>
      </c>
      <c r="I10" s="105">
        <v>41152</v>
      </c>
      <c r="J10" s="105">
        <v>47126</v>
      </c>
      <c r="K10" s="105">
        <v>47125</v>
      </c>
      <c r="L10" s="105">
        <v>43595</v>
      </c>
      <c r="M10" s="105">
        <v>45278</v>
      </c>
      <c r="N10" s="105">
        <f>AVERAGE(B10:H10)</f>
        <v>47369.714285714283</v>
      </c>
    </row>
    <row r="11" spans="1:14">
      <c r="A11" s="105" t="s">
        <v>472</v>
      </c>
      <c r="B11" s="105">
        <v>30.79</v>
      </c>
      <c r="C11" s="105">
        <v>30.68</v>
      </c>
      <c r="D11" s="105">
        <v>30.86</v>
      </c>
      <c r="E11" s="105">
        <v>30.78</v>
      </c>
      <c r="F11" s="105">
        <v>30.82</v>
      </c>
      <c r="G11" s="105">
        <v>30.78</v>
      </c>
      <c r="H11" s="105">
        <v>30.79</v>
      </c>
      <c r="I11" s="105">
        <v>30.79</v>
      </c>
      <c r="J11" s="105">
        <v>30.8</v>
      </c>
      <c r="K11" s="105">
        <v>30.75</v>
      </c>
      <c r="L11" s="105">
        <v>30.77</v>
      </c>
      <c r="M11" s="105">
        <v>30.77</v>
      </c>
      <c r="N11" s="105">
        <f t="shared" ref="N11:N14" si="2">AVERAGE(B11:H11)</f>
        <v>30.785714285714285</v>
      </c>
    </row>
    <row r="12" spans="1:14">
      <c r="A12" s="105" t="s">
        <v>1079</v>
      </c>
      <c r="B12" s="105">
        <v>-5.38</v>
      </c>
      <c r="C12" s="105">
        <v>-7.03</v>
      </c>
      <c r="D12" s="105">
        <v>-9.14</v>
      </c>
      <c r="E12" s="105">
        <v>-10.92</v>
      </c>
      <c r="F12" s="105">
        <v>-12.31</v>
      </c>
      <c r="G12" s="105">
        <v>-13.19</v>
      </c>
      <c r="H12" s="105">
        <v>-11.95</v>
      </c>
      <c r="I12" s="105">
        <v>-12.11</v>
      </c>
      <c r="J12" s="105">
        <v>-12.01</v>
      </c>
      <c r="K12" s="105">
        <v>-11.77</v>
      </c>
      <c r="L12" s="105">
        <v>-11.63</v>
      </c>
      <c r="M12" s="105">
        <v>-11.77</v>
      </c>
      <c r="N12" s="105">
        <f t="shared" si="2"/>
        <v>-9.9885714285714293</v>
      </c>
    </row>
    <row r="13" spans="1:14">
      <c r="A13" s="105" t="s">
        <v>456</v>
      </c>
      <c r="B13" s="105">
        <v>3.45</v>
      </c>
      <c r="C13" s="105">
        <v>1.4</v>
      </c>
      <c r="D13" s="105">
        <v>1.4</v>
      </c>
      <c r="E13" s="105">
        <v>1.4</v>
      </c>
      <c r="F13" s="105">
        <v>1.4</v>
      </c>
      <c r="G13" s="105">
        <v>1.4</v>
      </c>
      <c r="H13" s="105">
        <v>1.4</v>
      </c>
      <c r="I13" s="105">
        <v>1.4</v>
      </c>
      <c r="J13" s="105">
        <v>1.4</v>
      </c>
      <c r="K13" s="105">
        <v>1.4</v>
      </c>
      <c r="L13" s="105">
        <v>1.4</v>
      </c>
      <c r="M13" s="105">
        <v>1.4</v>
      </c>
      <c r="N13" s="105">
        <f t="shared" si="2"/>
        <v>1.6928571428571431</v>
      </c>
    </row>
    <row r="14" spans="1:14">
      <c r="A14" s="105" t="s">
        <v>1080</v>
      </c>
      <c r="B14" s="105">
        <f>SUM(B11:B13)</f>
        <v>28.86</v>
      </c>
      <c r="C14" s="105">
        <f t="shared" ref="C14:M14" si="3">SUM(C11:C13)</f>
        <v>25.049999999999997</v>
      </c>
      <c r="D14" s="105">
        <f t="shared" si="3"/>
        <v>23.119999999999997</v>
      </c>
      <c r="E14" s="105">
        <f t="shared" si="3"/>
        <v>21.259999999999998</v>
      </c>
      <c r="F14" s="105">
        <f t="shared" si="3"/>
        <v>19.909999999999997</v>
      </c>
      <c r="G14" s="105">
        <f t="shared" si="3"/>
        <v>18.990000000000002</v>
      </c>
      <c r="H14" s="105">
        <f t="shared" si="3"/>
        <v>20.239999999999998</v>
      </c>
      <c r="I14" s="105">
        <f t="shared" si="3"/>
        <v>20.079999999999998</v>
      </c>
      <c r="J14" s="105">
        <f t="shared" si="3"/>
        <v>20.189999999999998</v>
      </c>
      <c r="K14" s="105">
        <f t="shared" si="3"/>
        <v>20.38</v>
      </c>
      <c r="L14" s="105">
        <f t="shared" si="3"/>
        <v>20.54</v>
      </c>
      <c r="M14" s="105">
        <f t="shared" si="3"/>
        <v>20.399999999999999</v>
      </c>
      <c r="N14" s="125">
        <f t="shared" si="2"/>
        <v>22.490000000000002</v>
      </c>
    </row>
    <row r="16" spans="1:14">
      <c r="A16" s="105" t="s">
        <v>1082</v>
      </c>
      <c r="B16" s="105">
        <v>4</v>
      </c>
      <c r="C16" s="105">
        <v>5</v>
      </c>
      <c r="D16" s="105">
        <v>6</v>
      </c>
      <c r="E16" s="105">
        <v>7</v>
      </c>
      <c r="F16" s="105">
        <v>8</v>
      </c>
      <c r="G16" s="105">
        <v>9</v>
      </c>
      <c r="H16" s="105">
        <v>10</v>
      </c>
      <c r="I16" s="105">
        <v>11</v>
      </c>
      <c r="J16" s="105">
        <v>12</v>
      </c>
      <c r="K16" s="105">
        <v>1</v>
      </c>
      <c r="L16" s="105">
        <v>2</v>
      </c>
      <c r="M16" s="105">
        <v>3</v>
      </c>
      <c r="N16" s="105" t="s">
        <v>1077</v>
      </c>
    </row>
    <row r="17" spans="1:14">
      <c r="A17" s="105" t="s">
        <v>1078</v>
      </c>
      <c r="B17" s="105">
        <v>46398</v>
      </c>
      <c r="C17" s="105">
        <v>40826</v>
      </c>
      <c r="D17" s="105">
        <v>40684</v>
      </c>
      <c r="E17" s="105">
        <v>54666</v>
      </c>
      <c r="F17" s="105">
        <v>64980</v>
      </c>
      <c r="G17" s="105">
        <v>59300</v>
      </c>
      <c r="H17" s="105">
        <v>48107</v>
      </c>
      <c r="I17" s="105">
        <v>45397</v>
      </c>
      <c r="J17" s="105">
        <v>52951</v>
      </c>
      <c r="K17" s="105">
        <v>52598</v>
      </c>
      <c r="L17" s="105">
        <v>46309</v>
      </c>
      <c r="M17" s="105">
        <v>47220</v>
      </c>
      <c r="N17" s="105">
        <f>AVERAGE(I17:M17)</f>
        <v>48895</v>
      </c>
    </row>
    <row r="18" spans="1:14">
      <c r="A18" s="105" t="s">
        <v>472</v>
      </c>
      <c r="B18" s="105">
        <v>15.95</v>
      </c>
      <c r="C18" s="105">
        <v>15.88</v>
      </c>
      <c r="D18" s="105">
        <v>16.03</v>
      </c>
      <c r="E18" s="105">
        <v>15.95</v>
      </c>
      <c r="F18" s="105">
        <v>16.02</v>
      </c>
      <c r="G18" s="105">
        <v>15.99</v>
      </c>
      <c r="H18" s="105">
        <v>15.97</v>
      </c>
      <c r="I18" s="105">
        <v>16</v>
      </c>
      <c r="J18" s="105">
        <v>16</v>
      </c>
      <c r="K18" s="105">
        <v>15.94</v>
      </c>
      <c r="L18" s="105">
        <v>16</v>
      </c>
      <c r="M18" s="105">
        <v>16.04</v>
      </c>
      <c r="N18" s="105">
        <f t="shared" ref="N18:N21" si="4">AVERAGE(I18:M18)</f>
        <v>15.995999999999999</v>
      </c>
    </row>
    <row r="19" spans="1:14">
      <c r="A19" s="105" t="s">
        <v>1079</v>
      </c>
      <c r="B19" s="105">
        <v>1.34</v>
      </c>
      <c r="C19" s="105">
        <v>1.49</v>
      </c>
      <c r="D19" s="105">
        <v>1.85</v>
      </c>
      <c r="E19" s="105">
        <v>3.1</v>
      </c>
      <c r="F19" s="105">
        <v>4.55</v>
      </c>
      <c r="G19" s="105">
        <v>6.54</v>
      </c>
      <c r="H19" s="105">
        <v>8.0500000000000007</v>
      </c>
      <c r="I19" s="105">
        <v>8.94</v>
      </c>
      <c r="J19" s="105">
        <v>9.36</v>
      </c>
      <c r="K19" s="105">
        <v>9.51</v>
      </c>
      <c r="L19" s="105">
        <v>6.35</v>
      </c>
      <c r="M19" s="105">
        <v>5.8</v>
      </c>
      <c r="N19" s="105">
        <f t="shared" si="4"/>
        <v>7.9919999999999991</v>
      </c>
    </row>
    <row r="20" spans="1:14">
      <c r="A20" s="105" t="s">
        <v>456</v>
      </c>
      <c r="B20" s="105">
        <v>3.36</v>
      </c>
      <c r="C20" s="105">
        <v>3.45</v>
      </c>
      <c r="D20" s="105">
        <v>3.45</v>
      </c>
      <c r="E20" s="105">
        <v>3.45</v>
      </c>
      <c r="F20" s="105">
        <v>3.45</v>
      </c>
      <c r="G20" s="105">
        <v>3.45</v>
      </c>
      <c r="H20" s="105">
        <v>3.45</v>
      </c>
      <c r="I20" s="105">
        <v>3.45</v>
      </c>
      <c r="J20" s="105">
        <v>3.45</v>
      </c>
      <c r="K20" s="105">
        <v>3.45</v>
      </c>
      <c r="L20" s="105">
        <v>3.45</v>
      </c>
      <c r="M20" s="105">
        <v>3.45</v>
      </c>
      <c r="N20" s="105">
        <f t="shared" si="4"/>
        <v>3.45</v>
      </c>
    </row>
    <row r="21" spans="1:14">
      <c r="A21" s="105" t="s">
        <v>1080</v>
      </c>
      <c r="B21" s="105">
        <f>SUM(B18:B20)</f>
        <v>20.65</v>
      </c>
      <c r="C21" s="105">
        <f t="shared" ref="C21:M21" si="5">SUM(C18:C20)</f>
        <v>20.82</v>
      </c>
      <c r="D21" s="105">
        <f t="shared" si="5"/>
        <v>21.330000000000002</v>
      </c>
      <c r="E21" s="105">
        <f t="shared" si="5"/>
        <v>22.5</v>
      </c>
      <c r="F21" s="105">
        <f t="shared" si="5"/>
        <v>24.02</v>
      </c>
      <c r="G21" s="105">
        <f t="shared" si="5"/>
        <v>25.98</v>
      </c>
      <c r="H21" s="105">
        <f t="shared" si="5"/>
        <v>27.470000000000002</v>
      </c>
      <c r="I21" s="105">
        <f t="shared" si="5"/>
        <v>28.389999999999997</v>
      </c>
      <c r="J21" s="105">
        <f t="shared" si="5"/>
        <v>28.81</v>
      </c>
      <c r="K21" s="105">
        <f t="shared" si="5"/>
        <v>28.9</v>
      </c>
      <c r="L21" s="105">
        <f t="shared" si="5"/>
        <v>25.8</v>
      </c>
      <c r="M21" s="105">
        <f t="shared" si="5"/>
        <v>25.29</v>
      </c>
      <c r="N21" s="125">
        <f t="shared" si="4"/>
        <v>27.437999999999999</v>
      </c>
    </row>
    <row r="23" spans="1:14">
      <c r="A23" s="105" t="s">
        <v>1083</v>
      </c>
      <c r="B23" s="105">
        <v>4</v>
      </c>
      <c r="C23" s="105">
        <v>5</v>
      </c>
      <c r="D23" s="105">
        <v>6</v>
      </c>
      <c r="E23" s="105">
        <v>7</v>
      </c>
      <c r="F23" s="105">
        <v>8</v>
      </c>
      <c r="G23" s="105">
        <v>9</v>
      </c>
      <c r="H23" s="105">
        <v>10</v>
      </c>
      <c r="I23" s="105">
        <v>11</v>
      </c>
      <c r="J23" s="105">
        <v>12</v>
      </c>
      <c r="K23" s="105">
        <v>1</v>
      </c>
      <c r="L23" s="105">
        <v>2</v>
      </c>
      <c r="M23" s="105">
        <v>3</v>
      </c>
      <c r="N23" s="105" t="s">
        <v>1077</v>
      </c>
    </row>
    <row r="24" spans="1:14">
      <c r="A24" s="105" t="s">
        <v>1078</v>
      </c>
      <c r="B24" s="105">
        <v>41776</v>
      </c>
      <c r="C24" s="105">
        <v>37342</v>
      </c>
      <c r="D24" s="105">
        <v>39875</v>
      </c>
      <c r="E24" s="105">
        <v>53446</v>
      </c>
      <c r="F24" s="105">
        <v>54388</v>
      </c>
      <c r="G24" s="105">
        <v>43380</v>
      </c>
      <c r="H24" s="105">
        <v>41764</v>
      </c>
      <c r="I24" s="105">
        <v>41054</v>
      </c>
      <c r="J24" s="105">
        <v>47347</v>
      </c>
      <c r="K24" s="105">
        <v>51402</v>
      </c>
      <c r="L24" s="105">
        <v>49021</v>
      </c>
      <c r="M24" s="105">
        <v>50978</v>
      </c>
      <c r="N24" s="105">
        <f>AVERAGE(B24:M24)</f>
        <v>45981.083333333336</v>
      </c>
    </row>
    <row r="25" spans="1:14">
      <c r="A25" s="105" t="s">
        <v>472</v>
      </c>
      <c r="B25" s="105">
        <v>15.98</v>
      </c>
      <c r="C25" s="105">
        <v>15.91</v>
      </c>
      <c r="D25" s="105">
        <v>16.03</v>
      </c>
      <c r="E25" s="105">
        <v>15.95</v>
      </c>
      <c r="F25" s="105">
        <v>15.98</v>
      </c>
      <c r="G25" s="105">
        <v>16.03</v>
      </c>
      <c r="H25" s="105">
        <v>16</v>
      </c>
      <c r="I25" s="105">
        <v>16.010000000000002</v>
      </c>
      <c r="J25" s="105">
        <v>16.02</v>
      </c>
      <c r="K25" s="105">
        <v>15.97</v>
      </c>
      <c r="L25" s="105">
        <v>15.93</v>
      </c>
      <c r="M25" s="105">
        <v>15.99</v>
      </c>
      <c r="N25" s="105">
        <f t="shared" ref="N25:N28" si="6">AVERAGE(B25:M25)</f>
        <v>15.983333333333336</v>
      </c>
    </row>
    <row r="26" spans="1:14">
      <c r="A26" s="105" t="s">
        <v>1079</v>
      </c>
      <c r="B26" s="105">
        <v>-3.19</v>
      </c>
      <c r="C26" s="105">
        <v>-2.87</v>
      </c>
      <c r="D26" s="105">
        <v>-2.38</v>
      </c>
      <c r="E26" s="105">
        <v>-1.87</v>
      </c>
      <c r="F26" s="105">
        <v>-1.53</v>
      </c>
      <c r="G26" s="105">
        <v>-1.23</v>
      </c>
      <c r="H26" s="105">
        <v>-0.95</v>
      </c>
      <c r="I26" s="105">
        <v>-0.56999999999999995</v>
      </c>
      <c r="J26" s="105">
        <v>-0.26</v>
      </c>
      <c r="K26" s="105">
        <v>0.06</v>
      </c>
      <c r="L26" s="105">
        <v>0.6</v>
      </c>
      <c r="M26" s="105">
        <v>1.1200000000000001</v>
      </c>
      <c r="N26" s="105">
        <f t="shared" si="6"/>
        <v>-1.0891666666666666</v>
      </c>
    </row>
    <row r="27" spans="1:14">
      <c r="A27" s="105" t="s">
        <v>456</v>
      </c>
      <c r="B27" s="105">
        <v>2.98</v>
      </c>
      <c r="C27" s="105">
        <v>3.36</v>
      </c>
      <c r="D27" s="105">
        <v>3.36</v>
      </c>
      <c r="E27" s="105">
        <v>3.36</v>
      </c>
      <c r="F27" s="105">
        <v>3.36</v>
      </c>
      <c r="G27" s="105">
        <v>3.36</v>
      </c>
      <c r="H27" s="105">
        <v>3.36</v>
      </c>
      <c r="I27" s="105">
        <v>3.36</v>
      </c>
      <c r="J27" s="105">
        <v>3.36</v>
      </c>
      <c r="K27" s="105">
        <v>3.36</v>
      </c>
      <c r="L27" s="105">
        <v>3.36</v>
      </c>
      <c r="M27" s="105">
        <v>3.36</v>
      </c>
      <c r="N27" s="105">
        <f t="shared" si="6"/>
        <v>3.3283333333333331</v>
      </c>
    </row>
    <row r="28" spans="1:14">
      <c r="A28" s="105" t="s">
        <v>1080</v>
      </c>
      <c r="B28" s="105">
        <f>SUM(B25:B27)</f>
        <v>15.770000000000001</v>
      </c>
      <c r="C28" s="105">
        <f t="shared" ref="C28:M28" si="7">SUM(C25:C27)</f>
        <v>16.399999999999999</v>
      </c>
      <c r="D28" s="105">
        <f t="shared" si="7"/>
        <v>17.010000000000002</v>
      </c>
      <c r="E28" s="105">
        <f t="shared" si="7"/>
        <v>17.439999999999998</v>
      </c>
      <c r="F28" s="105">
        <f t="shared" si="7"/>
        <v>17.810000000000002</v>
      </c>
      <c r="G28" s="105">
        <f t="shared" si="7"/>
        <v>18.16</v>
      </c>
      <c r="H28" s="105">
        <f t="shared" si="7"/>
        <v>18.41</v>
      </c>
      <c r="I28" s="105">
        <f t="shared" si="7"/>
        <v>18.8</v>
      </c>
      <c r="J28" s="105">
        <f t="shared" si="7"/>
        <v>19.12</v>
      </c>
      <c r="K28" s="105">
        <f t="shared" si="7"/>
        <v>19.39</v>
      </c>
      <c r="L28" s="105">
        <f t="shared" si="7"/>
        <v>19.89</v>
      </c>
      <c r="M28" s="105">
        <f t="shared" si="7"/>
        <v>20.47</v>
      </c>
      <c r="N28" s="125">
        <f t="shared" si="6"/>
        <v>18.2225</v>
      </c>
    </row>
    <row r="30" spans="1:14">
      <c r="A30" s="105" t="s">
        <v>1084</v>
      </c>
      <c r="B30" s="105">
        <v>4</v>
      </c>
      <c r="C30" s="105">
        <v>5</v>
      </c>
      <c r="D30" s="105">
        <v>6</v>
      </c>
      <c r="E30" s="105">
        <v>7</v>
      </c>
      <c r="F30" s="105">
        <v>8</v>
      </c>
      <c r="G30" s="105">
        <v>9</v>
      </c>
      <c r="H30" s="105">
        <v>10</v>
      </c>
      <c r="I30" s="105">
        <v>11</v>
      </c>
      <c r="J30" s="105">
        <v>12</v>
      </c>
      <c r="K30" s="105">
        <v>1</v>
      </c>
      <c r="L30" s="105">
        <v>2</v>
      </c>
      <c r="M30" s="105">
        <v>3</v>
      </c>
      <c r="N30" s="105" t="s">
        <v>1077</v>
      </c>
    </row>
    <row r="31" spans="1:14">
      <c r="A31" s="105" t="s">
        <v>1078</v>
      </c>
      <c r="B31" s="105">
        <v>38442</v>
      </c>
      <c r="C31" s="105">
        <v>32005</v>
      </c>
      <c r="D31" s="105">
        <v>35783</v>
      </c>
      <c r="E31" s="105">
        <v>44233</v>
      </c>
      <c r="F31" s="105">
        <v>52918</v>
      </c>
      <c r="G31" s="105">
        <v>44909</v>
      </c>
      <c r="H31" s="105">
        <v>35903</v>
      </c>
      <c r="I31" s="105">
        <v>42438</v>
      </c>
      <c r="J31" s="105">
        <v>47779</v>
      </c>
      <c r="K31" s="105">
        <v>48838</v>
      </c>
      <c r="L31" s="105">
        <v>43477</v>
      </c>
      <c r="M31" s="105">
        <v>46326</v>
      </c>
      <c r="N31" s="105">
        <f>AVERAGE(B31:M31)</f>
        <v>42754.25</v>
      </c>
    </row>
    <row r="32" spans="1:14">
      <c r="A32" s="105" t="s">
        <v>472</v>
      </c>
      <c r="B32" s="105">
        <v>16</v>
      </c>
      <c r="C32" s="105">
        <v>15.89</v>
      </c>
      <c r="D32" s="105">
        <v>16.07</v>
      </c>
      <c r="E32" s="105">
        <v>16.010000000000002</v>
      </c>
      <c r="F32" s="105">
        <v>16</v>
      </c>
      <c r="G32" s="105">
        <v>16.010000000000002</v>
      </c>
      <c r="H32" s="105">
        <v>16.04</v>
      </c>
      <c r="I32" s="105">
        <v>15.97</v>
      </c>
      <c r="J32" s="105">
        <v>16</v>
      </c>
      <c r="K32" s="105">
        <v>15.94</v>
      </c>
      <c r="L32" s="105">
        <v>15.99</v>
      </c>
      <c r="M32" s="105">
        <v>16.07</v>
      </c>
      <c r="N32" s="105">
        <f t="shared" ref="N32:N35" si="8">AVERAGE(B32:M32)</f>
        <v>15.999166666666667</v>
      </c>
    </row>
    <row r="33" spans="1:14">
      <c r="A33" s="105" t="s">
        <v>1079</v>
      </c>
      <c r="B33" s="105">
        <v>-1.4</v>
      </c>
      <c r="C33" s="105">
        <v>-1.3</v>
      </c>
      <c r="D33" s="105">
        <v>-1.44</v>
      </c>
      <c r="E33" s="105">
        <v>-2.08</v>
      </c>
      <c r="F33" s="105">
        <v>-2.89</v>
      </c>
      <c r="G33" s="105">
        <v>-3.76</v>
      </c>
      <c r="H33" s="105">
        <v>-4.12</v>
      </c>
      <c r="I33" s="105">
        <v>-3.8</v>
      </c>
      <c r="J33" s="105">
        <v>-3.44</v>
      </c>
      <c r="K33" s="105">
        <v>-3.25</v>
      </c>
      <c r="L33" s="105">
        <v>-3.31</v>
      </c>
      <c r="M33" s="105">
        <v>-3.35</v>
      </c>
      <c r="N33" s="105">
        <f t="shared" si="8"/>
        <v>-2.8450000000000002</v>
      </c>
    </row>
    <row r="34" spans="1:14">
      <c r="A34" s="105" t="s">
        <v>456</v>
      </c>
      <c r="B34" s="105">
        <v>2.95</v>
      </c>
      <c r="C34" s="105">
        <v>2.98</v>
      </c>
      <c r="D34" s="105">
        <v>2.98</v>
      </c>
      <c r="E34" s="105">
        <v>2.98</v>
      </c>
      <c r="F34" s="105">
        <v>2.98</v>
      </c>
      <c r="G34" s="105">
        <v>2.98</v>
      </c>
      <c r="H34" s="105">
        <v>2.98</v>
      </c>
      <c r="I34" s="105">
        <v>2.98</v>
      </c>
      <c r="J34" s="105">
        <v>2.98</v>
      </c>
      <c r="K34" s="105">
        <v>2.98</v>
      </c>
      <c r="L34" s="105">
        <v>2.98</v>
      </c>
      <c r="M34" s="105">
        <v>2.98</v>
      </c>
      <c r="N34" s="105">
        <f t="shared" si="8"/>
        <v>2.9774999999999996</v>
      </c>
    </row>
    <row r="35" spans="1:14">
      <c r="A35" s="105" t="s">
        <v>1080</v>
      </c>
      <c r="B35" s="105">
        <f>SUM(B32:B34)</f>
        <v>17.55</v>
      </c>
      <c r="C35" s="105">
        <f t="shared" ref="C35:M35" si="9">SUM(C32:C34)</f>
        <v>17.57</v>
      </c>
      <c r="D35" s="105">
        <f t="shared" si="9"/>
        <v>17.61</v>
      </c>
      <c r="E35" s="105">
        <f t="shared" si="9"/>
        <v>16.91</v>
      </c>
      <c r="F35" s="105">
        <f t="shared" si="9"/>
        <v>16.09</v>
      </c>
      <c r="G35" s="105">
        <f t="shared" si="9"/>
        <v>15.230000000000002</v>
      </c>
      <c r="H35" s="105">
        <f t="shared" si="9"/>
        <v>14.899999999999999</v>
      </c>
      <c r="I35" s="105">
        <f t="shared" si="9"/>
        <v>15.150000000000002</v>
      </c>
      <c r="J35" s="105">
        <f t="shared" si="9"/>
        <v>15.540000000000001</v>
      </c>
      <c r="K35" s="105">
        <f t="shared" si="9"/>
        <v>15.67</v>
      </c>
      <c r="L35" s="105">
        <f t="shared" si="9"/>
        <v>15.66</v>
      </c>
      <c r="M35" s="105">
        <f t="shared" si="9"/>
        <v>15.700000000000001</v>
      </c>
      <c r="N35" s="125">
        <f t="shared" si="8"/>
        <v>16.131666666666664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D39AD-AF22-41F6-8D22-F9A49DC910A9}">
  <sheetPr>
    <pageSetUpPr fitToPage="1"/>
  </sheetPr>
  <dimension ref="A1:L8"/>
  <sheetViews>
    <sheetView workbookViewId="0">
      <selection activeCell="F26" sqref="F26"/>
    </sheetView>
  </sheetViews>
  <sheetFormatPr defaultRowHeight="17.649999999999999"/>
  <cols>
    <col min="1" max="1" width="4.4375" customWidth="1"/>
    <col min="2" max="2" width="8.25" style="8" bestFit="1" customWidth="1"/>
    <col min="3" max="3" width="4.5" style="8" customWidth="1"/>
    <col min="4" max="4" width="23" style="8" bestFit="1" customWidth="1"/>
    <col min="5" max="5" width="21.375" style="8" bestFit="1" customWidth="1"/>
    <col min="6" max="6" width="4.8125" style="8" bestFit="1" customWidth="1"/>
    <col min="7" max="7" width="23.9375" style="8" customWidth="1"/>
    <col min="8" max="8" width="5.1875" style="8" customWidth="1"/>
    <col min="9" max="9" width="12.9375" style="21" bestFit="1" customWidth="1"/>
    <col min="10" max="10" width="15.4375" style="21" bestFit="1" customWidth="1"/>
    <col min="11" max="11" width="22.4375" style="6" customWidth="1"/>
    <col min="12" max="12" width="11.8125" style="6" bestFit="1" customWidth="1"/>
  </cols>
  <sheetData>
    <row r="1" spans="1:12" ht="22.9">
      <c r="A1" s="3" t="s">
        <v>69</v>
      </c>
    </row>
    <row r="2" spans="1:12">
      <c r="A2" s="1" t="s">
        <v>0</v>
      </c>
      <c r="B2" s="9" t="s">
        <v>12</v>
      </c>
      <c r="C2" s="9" t="s">
        <v>1</v>
      </c>
      <c r="D2" s="9" t="s">
        <v>11</v>
      </c>
      <c r="E2" s="9" t="s">
        <v>2</v>
      </c>
      <c r="F2" s="9" t="s">
        <v>3</v>
      </c>
      <c r="G2" s="9" t="s">
        <v>6</v>
      </c>
      <c r="H2" s="9" t="s">
        <v>4</v>
      </c>
      <c r="I2" s="19" t="s">
        <v>8</v>
      </c>
      <c r="J2" s="19" t="s">
        <v>5</v>
      </c>
      <c r="K2" s="7" t="s">
        <v>10</v>
      </c>
      <c r="L2" s="7" t="s">
        <v>7</v>
      </c>
    </row>
    <row r="3" spans="1:12">
      <c r="A3" s="1">
        <v>1</v>
      </c>
      <c r="B3" s="26" t="s">
        <v>39</v>
      </c>
      <c r="C3" s="9" t="s">
        <v>33</v>
      </c>
      <c r="D3" s="9" t="s">
        <v>32</v>
      </c>
      <c r="E3" s="9" t="s">
        <v>34</v>
      </c>
      <c r="F3" s="23">
        <v>1</v>
      </c>
      <c r="G3" s="13" t="s">
        <v>355</v>
      </c>
      <c r="H3" s="14">
        <v>7</v>
      </c>
      <c r="I3" s="22">
        <v>3650</v>
      </c>
      <c r="J3" s="22">
        <v>260</v>
      </c>
      <c r="K3" s="7" t="s">
        <v>420</v>
      </c>
      <c r="L3" s="7" t="s">
        <v>9</v>
      </c>
    </row>
    <row r="4" spans="1:12">
      <c r="A4" s="1">
        <v>2</v>
      </c>
      <c r="B4" s="26" t="s">
        <v>40</v>
      </c>
      <c r="C4" s="9" t="s">
        <v>33</v>
      </c>
      <c r="D4" s="9" t="s">
        <v>32</v>
      </c>
      <c r="E4" s="9" t="s">
        <v>35</v>
      </c>
      <c r="F4" s="23">
        <v>1</v>
      </c>
      <c r="G4" s="13" t="s">
        <v>37</v>
      </c>
      <c r="H4" s="14">
        <v>4</v>
      </c>
      <c r="I4" s="22">
        <v>3650</v>
      </c>
      <c r="J4" s="22">
        <v>12</v>
      </c>
      <c r="K4" s="7"/>
      <c r="L4" s="7" t="s">
        <v>9</v>
      </c>
    </row>
    <row r="5" spans="1:12">
      <c r="A5" s="1">
        <v>3</v>
      </c>
      <c r="B5" s="26" t="s">
        <v>41</v>
      </c>
      <c r="C5" s="9" t="s">
        <v>33</v>
      </c>
      <c r="D5" s="9" t="s">
        <v>32</v>
      </c>
      <c r="E5" s="9" t="s">
        <v>36</v>
      </c>
      <c r="F5" s="23">
        <v>1</v>
      </c>
      <c r="G5" s="13" t="s">
        <v>357</v>
      </c>
      <c r="H5" s="14">
        <v>2</v>
      </c>
      <c r="I5" s="22">
        <v>3650</v>
      </c>
      <c r="J5" s="22">
        <v>113</v>
      </c>
      <c r="K5" s="7" t="s">
        <v>420</v>
      </c>
      <c r="L5" s="7" t="s">
        <v>9</v>
      </c>
    </row>
    <row r="6" spans="1:12">
      <c r="A6" s="1">
        <v>4</v>
      </c>
      <c r="B6" s="26" t="s">
        <v>42</v>
      </c>
      <c r="C6" s="9" t="s">
        <v>33</v>
      </c>
      <c r="D6" s="9" t="s">
        <v>32</v>
      </c>
      <c r="E6" s="9" t="s">
        <v>13</v>
      </c>
      <c r="F6" s="23">
        <v>1</v>
      </c>
      <c r="G6" s="13" t="s">
        <v>356</v>
      </c>
      <c r="H6" s="14">
        <v>4</v>
      </c>
      <c r="I6" s="22">
        <v>3650</v>
      </c>
      <c r="J6" s="22">
        <v>48</v>
      </c>
      <c r="K6" s="7" t="s">
        <v>420</v>
      </c>
      <c r="L6" s="7" t="s">
        <v>9</v>
      </c>
    </row>
    <row r="7" spans="1:12">
      <c r="A7" s="4"/>
      <c r="B7" s="12"/>
      <c r="C7" s="12"/>
      <c r="D7" s="11"/>
      <c r="E7" s="12"/>
      <c r="F7" s="25"/>
      <c r="G7" s="11"/>
      <c r="H7" s="12">
        <f>SUM(H3:H6)</f>
        <v>17</v>
      </c>
      <c r="I7" s="11"/>
      <c r="J7" s="11"/>
      <c r="K7" s="12"/>
      <c r="L7" s="12"/>
    </row>
    <row r="8" spans="1:12">
      <c r="B8" s="54" t="s">
        <v>419</v>
      </c>
      <c r="C8" s="12"/>
      <c r="D8" s="11"/>
      <c r="E8" s="12"/>
      <c r="F8" s="25"/>
      <c r="G8" s="11"/>
      <c r="H8" s="11"/>
      <c r="I8" s="11"/>
      <c r="J8" s="11"/>
      <c r="K8" s="12"/>
      <c r="L8" s="12"/>
    </row>
  </sheetData>
  <phoneticPr fontId="3"/>
  <dataValidations count="1">
    <dataValidation allowBlank="1" showInputMessage="1" showErrorMessage="1" sqref="G3:G6" xr:uid="{3CE72CCC-7BBF-44FD-B963-C101731D436C}"/>
  </dataValidation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3</vt:i4>
      </vt:variant>
    </vt:vector>
  </HeadingPairs>
  <TitlesOfParts>
    <vt:vector size="17" baseType="lpstr">
      <vt:lpstr>設定ベースライン</vt:lpstr>
      <vt:lpstr>直近36ヶ月使用電力量</vt:lpstr>
      <vt:lpstr>照明器具種一覧</vt:lpstr>
      <vt:lpstr>照明設備稼働時間</vt:lpstr>
      <vt:lpstr>照明器具台数</vt:lpstr>
      <vt:lpstr>既設照明器具リスト</vt:lpstr>
      <vt:lpstr>集計表</vt:lpstr>
      <vt:lpstr>総合保健センター</vt:lpstr>
      <vt:lpstr>屋外</vt:lpstr>
      <vt:lpstr>１Ｆ</vt:lpstr>
      <vt:lpstr>２Ｆ</vt:lpstr>
      <vt:lpstr>3Ｆ</vt:lpstr>
      <vt:lpstr>4Ｆ</vt:lpstr>
      <vt:lpstr>PH</vt:lpstr>
      <vt:lpstr>既設照明器具リスト!Print_Area</vt:lpstr>
      <vt:lpstr>既設照明器具リスト!Print_Titles</vt:lpstr>
      <vt:lpstr>照明器具種一覧!Print_Titles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福山　正敏</dc:creator>
  <cp:lastModifiedBy>福山　正敏</cp:lastModifiedBy>
  <cp:lastPrinted>2025-03-23T05:24:58Z</cp:lastPrinted>
  <dcterms:created xsi:type="dcterms:W3CDTF">2015-06-05T18:19:34Z</dcterms:created>
  <dcterms:modified xsi:type="dcterms:W3CDTF">2025-03-23T05:26:03Z</dcterms:modified>
</cp:coreProperties>
</file>