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LS420D1F8\share\030_工事等発注\030_16★内規等\S_週休2日工事 全施行版\07_ホームページ\"/>
    </mc:Choice>
  </mc:AlternateContent>
  <xr:revisionPtr revIDLastSave="0" documentId="13_ncr:1_{1416C824-535C-46E4-BEB4-423E32BED0DB}" xr6:coauthVersionLast="36" xr6:coauthVersionMax="45" xr10:uidLastSave="{00000000-0000-0000-0000-000000000000}"/>
  <bookViews>
    <workbookView xWindow="-120" yWindow="-120" windowWidth="19440" windowHeight="15000" activeTab="17" xr2:uid="{00000000-000D-0000-FFFF-FFFF0000000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実績調書【港湾版(陸上・海上)】  " sheetId="21" r:id="rId18"/>
    <sheet name="実績調書取得率計算【漁港版(陸上・海上)】 " sheetId="23" state="hidden" r:id="rId19"/>
    <sheet name="ｶﾚﾝﾀﾞｰ" sheetId="3" state="hidden" r:id="rId20"/>
  </sheets>
  <definedNames>
    <definedName name="BOX表示">[0]!BOX表示</definedName>
    <definedName name="_xlnm.Print_Area" localSheetId="19">ｶﾚﾝﾀﾞｰ!#REF!</definedName>
    <definedName name="_xlnm.Print_Area" localSheetId="0">はじめにお読みください!$B$1:$M$40</definedName>
    <definedName name="_xlnm.Print_Area" localSheetId="17">'実績調書【港湾版(陸上・海上)】  '!$A$1:$AK$94</definedName>
    <definedName name="_xlnm.Print_Area" localSheetId="2">'実績調書【通常版】 '!$A$1:$AK$71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17">#REF!</definedName>
    <definedName name="受益者氏名" localSheetId="2">#REF!</definedName>
    <definedName name="受益者氏名" localSheetId="18">#REF!</definedName>
    <definedName name="受益者氏名">#REF!</definedName>
    <definedName name="範囲" localSheetId="17">#REF!</definedName>
    <definedName name="範囲" localSheetId="2">#REF!</definedName>
    <definedName name="範囲" localSheetId="18">#REF!</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A9" i="23" l="1"/>
  <c r="KZ9" i="23"/>
  <c r="KY9" i="23"/>
  <c r="LA8" i="23"/>
  <c r="KZ8" i="23"/>
  <c r="KY8" i="23"/>
  <c r="LA7" i="23"/>
  <c r="KZ7" i="23"/>
  <c r="KY7" i="23"/>
  <c r="LA6" i="23"/>
  <c r="KZ6" i="23"/>
  <c r="KY6" i="23"/>
  <c r="KX9" i="23"/>
  <c r="KW9" i="23"/>
  <c r="KV9" i="23"/>
  <c r="KX8" i="23"/>
  <c r="KW8" i="23"/>
  <c r="KV8" i="23"/>
  <c r="KX7" i="23"/>
  <c r="KW7" i="23"/>
  <c r="KV7" i="23"/>
  <c r="KX6" i="23"/>
  <c r="KW6" i="23"/>
  <c r="KV6" i="23"/>
  <c r="FP9" i="23"/>
  <c r="FO9" i="23"/>
  <c r="FN9" i="23"/>
  <c r="FP8" i="23"/>
  <c r="FO8" i="23"/>
  <c r="FN8" i="23"/>
  <c r="FP7" i="23"/>
  <c r="FO7" i="23"/>
  <c r="FN7" i="23"/>
  <c r="FP6" i="23"/>
  <c r="FO6" i="23"/>
  <c r="FN6" i="23"/>
  <c r="LA6" i="22"/>
  <c r="KZ6" i="22"/>
  <c r="KY6" i="22"/>
  <c r="LA7" i="22"/>
  <c r="KZ7" i="22"/>
  <c r="KY7" i="22"/>
  <c r="KX6" i="22"/>
  <c r="KW6" i="22"/>
  <c r="KV6" i="22"/>
  <c r="KX7" i="22"/>
  <c r="KW7" i="22"/>
  <c r="KV7" i="22"/>
  <c r="FP6" i="22"/>
  <c r="FO6" i="22"/>
  <c r="FN6" i="22"/>
  <c r="FP7" i="22"/>
  <c r="FO7" i="22"/>
  <c r="FN7" i="22"/>
  <c r="AL70" i="21" l="1"/>
  <c r="AL69" i="21"/>
  <c r="AL68" i="21"/>
  <c r="AL67" i="21"/>
  <c r="AL65" i="21"/>
  <c r="AL64" i="21"/>
  <c r="AL63" i="21"/>
  <c r="AL62" i="21"/>
  <c r="OK9" i="23"/>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0" i="19"/>
  <c r="AL39" i="19"/>
  <c r="AL36" i="19"/>
  <c r="AL35" i="19"/>
  <c r="AL32" i="19"/>
  <c r="AL31" i="19"/>
  <c r="AL8" i="19"/>
  <c r="AL7" i="19"/>
  <c r="AL50" i="21"/>
  <c r="AL49" i="21"/>
  <c r="AL48" i="21"/>
  <c r="AL47" i="21"/>
  <c r="AL45" i="21"/>
  <c r="AL44" i="21"/>
  <c r="AL43" i="21"/>
  <c r="AL40" i="21"/>
  <c r="AL39" i="21"/>
  <c r="AL38" i="21"/>
  <c r="AL37" i="21"/>
  <c r="AL10" i="21"/>
  <c r="AL9" i="21"/>
  <c r="AL8" i="21"/>
  <c r="AL7" i="21"/>
  <c r="AA74" i="23" l="1"/>
  <c r="AA73" i="23"/>
  <c r="AA72" i="23"/>
  <c r="AA71" i="23"/>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K19" i="23" s="1"/>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E20" i="23" s="1"/>
  <c r="ND9" i="23"/>
  <c r="ND15" i="23" s="1"/>
  <c r="ND20" i="23" s="1"/>
  <c r="NC9" i="23"/>
  <c r="NC15" i="23" s="1"/>
  <c r="NC20" i="23" s="1"/>
  <c r="NB9" i="23"/>
  <c r="NB15" i="23" s="1"/>
  <c r="NB20" i="23" s="1"/>
  <c r="NA9" i="23"/>
  <c r="NA15" i="23" s="1"/>
  <c r="NA20"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E19" i="23" s="1"/>
  <c r="ND8" i="23"/>
  <c r="ND14" i="23" s="1"/>
  <c r="ND19" i="23" s="1"/>
  <c r="NC8" i="23"/>
  <c r="NC14" i="23" s="1"/>
  <c r="NC19" i="23" s="1"/>
  <c r="NB8" i="23"/>
  <c r="NB14" i="23" s="1"/>
  <c r="NB19" i="23" s="1"/>
  <c r="NA8" i="23"/>
  <c r="NA14" i="23" s="1"/>
  <c r="NA19"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E18" i="23" s="1"/>
  <c r="ND7" i="23"/>
  <c r="ND13" i="23" s="1"/>
  <c r="ND18" i="23" s="1"/>
  <c r="NC7" i="23"/>
  <c r="NC13" i="23" s="1"/>
  <c r="NC18" i="23" s="1"/>
  <c r="NB7" i="23"/>
  <c r="NB13" i="23" s="1"/>
  <c r="NB18" i="23" s="1"/>
  <c r="NA7" i="23"/>
  <c r="NA13" i="23" s="1"/>
  <c r="NA18"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E17" i="23" s="1"/>
  <c r="ND6" i="23"/>
  <c r="ND12" i="23" s="1"/>
  <c r="ND17" i="23" s="1"/>
  <c r="NC6" i="23"/>
  <c r="NC12" i="23" s="1"/>
  <c r="NC17" i="23" s="1"/>
  <c r="NB6" i="23"/>
  <c r="NB12" i="23" s="1"/>
  <c r="NB17" i="23" s="1"/>
  <c r="NA6" i="23"/>
  <c r="NA12" i="23" s="1"/>
  <c r="NA17"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F17" i="23" s="1"/>
  <c r="ME6" i="23"/>
  <c r="ME12" i="23" s="1"/>
  <c r="ME17" i="23" s="1"/>
  <c r="MD6" i="23"/>
  <c r="MD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NF7" i="22"/>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E66" i="23" l="1"/>
  <c r="E61" i="23"/>
  <c r="E76" i="23" s="1"/>
  <c r="E107" i="23" s="1"/>
  <c r="E56" i="23"/>
  <c r="E97" i="23" s="1"/>
  <c r="E102" i="23" s="1"/>
  <c r="AJ17" i="23"/>
  <c r="G56" i="23"/>
  <c r="G61" i="23"/>
  <c r="G66" i="23"/>
  <c r="IP19" i="23"/>
  <c r="U68" i="23"/>
  <c r="U63" i="23"/>
  <c r="U58" i="23"/>
  <c r="MD17" i="23"/>
  <c r="AA61" i="23"/>
  <c r="AA56" i="23"/>
  <c r="AA97" i="23" s="1"/>
  <c r="AA102" i="23" s="1"/>
  <c r="AA66" i="23"/>
  <c r="E20" i="23"/>
  <c r="E69" i="23"/>
  <c r="E59" i="23"/>
  <c r="E100" i="23" s="1"/>
  <c r="E105" i="23" s="1"/>
  <c r="E64" i="23"/>
  <c r="I59" i="23"/>
  <c r="I69" i="23"/>
  <c r="I64" i="23"/>
  <c r="M69" i="23"/>
  <c r="M64" i="23"/>
  <c r="M59" i="23"/>
  <c r="HK20" i="23"/>
  <c r="S69" i="23"/>
  <c r="S64" i="23"/>
  <c r="S59" i="23"/>
  <c r="S100" i="23" s="1"/>
  <c r="S105" i="23" s="1"/>
  <c r="AL60" i="21" s="1"/>
  <c r="MD18" i="23"/>
  <c r="AA67" i="23"/>
  <c r="AA62" i="23"/>
  <c r="AA57" i="23"/>
  <c r="AA98" i="23" s="1"/>
  <c r="AA103" i="23" s="1"/>
  <c r="NG20" i="23"/>
  <c r="AC69" i="23"/>
  <c r="AC64" i="23"/>
  <c r="AC59" i="23"/>
  <c r="AC100" i="23" s="1"/>
  <c r="AC105" i="23" s="1"/>
  <c r="AJ19" i="23"/>
  <c r="G68" i="23"/>
  <c r="G63" i="23"/>
  <c r="G58" i="23"/>
  <c r="M66" i="23"/>
  <c r="M61" i="23"/>
  <c r="M56" i="23"/>
  <c r="GG17" i="23"/>
  <c r="Q66" i="23"/>
  <c r="Q61" i="23"/>
  <c r="Q56" i="23"/>
  <c r="Q97" i="23" s="1"/>
  <c r="Q102" i="23" s="1"/>
  <c r="IP17" i="23"/>
  <c r="U66" i="23"/>
  <c r="U61" i="23"/>
  <c r="U56" i="23"/>
  <c r="E68" i="23"/>
  <c r="E63" i="23"/>
  <c r="E78" i="23" s="1"/>
  <c r="E109" i="23" s="1"/>
  <c r="E58" i="23"/>
  <c r="E99" i="23" s="1"/>
  <c r="E104" i="23" s="1"/>
  <c r="AJ18" i="23"/>
  <c r="G67" i="23"/>
  <c r="G62" i="23"/>
  <c r="G77" i="23" s="1"/>
  <c r="G57" i="23"/>
  <c r="AJ20" i="23"/>
  <c r="G69" i="23"/>
  <c r="G64" i="23"/>
  <c r="G79" i="23" s="1"/>
  <c r="G59" i="23"/>
  <c r="I68" i="23"/>
  <c r="I63" i="23"/>
  <c r="I78" i="23" s="1"/>
  <c r="I109" i="23" s="1"/>
  <c r="I58" i="23"/>
  <c r="K67" i="23"/>
  <c r="K62" i="23"/>
  <c r="K57" i="23"/>
  <c r="K69" i="23"/>
  <c r="K64" i="23"/>
  <c r="K59" i="23"/>
  <c r="M68" i="23"/>
  <c r="M63" i="23"/>
  <c r="M78" i="23" s="1"/>
  <c r="M58" i="23"/>
  <c r="GG18" i="23"/>
  <c r="Q67" i="23"/>
  <c r="Q62" i="23"/>
  <c r="Q77" i="23" s="1"/>
  <c r="Q108" i="23" s="1"/>
  <c r="Q57" i="23"/>
  <c r="Q98" i="23" s="1"/>
  <c r="Q103" i="23" s="1"/>
  <c r="GG20" i="23"/>
  <c r="Q69" i="23"/>
  <c r="Q64" i="23"/>
  <c r="Q79" i="23" s="1"/>
  <c r="Q110" i="23" s="1"/>
  <c r="Q59" i="23"/>
  <c r="Q100" i="23" s="1"/>
  <c r="Q105" i="23" s="1"/>
  <c r="HK19" i="23"/>
  <c r="S58" i="23"/>
  <c r="S99" i="23" s="1"/>
  <c r="S104" i="23" s="1"/>
  <c r="AL59" i="21" s="1"/>
  <c r="S68" i="23"/>
  <c r="S63" i="23"/>
  <c r="IP18" i="23"/>
  <c r="U57" i="23"/>
  <c r="U62" i="23"/>
  <c r="U67" i="23"/>
  <c r="IP20" i="23"/>
  <c r="U69" i="23"/>
  <c r="U59" i="23"/>
  <c r="U100" i="23" s="1"/>
  <c r="U105" i="23" s="1"/>
  <c r="U64" i="23"/>
  <c r="MD19" i="23"/>
  <c r="AA58" i="23"/>
  <c r="AA99" i="23" s="1"/>
  <c r="AA104" i="23" s="1"/>
  <c r="AA68" i="23"/>
  <c r="AA63" i="23"/>
  <c r="NG19" i="23"/>
  <c r="AC68" i="23"/>
  <c r="AC63" i="23"/>
  <c r="AC78" i="23" s="1"/>
  <c r="AC109" i="23" s="1"/>
  <c r="AC58" i="23"/>
  <c r="I66" i="23"/>
  <c r="I61" i="23"/>
  <c r="I76" i="23" s="1"/>
  <c r="I107" i="23" s="1"/>
  <c r="I56" i="23"/>
  <c r="K61" i="23"/>
  <c r="K66" i="23"/>
  <c r="K56" i="23"/>
  <c r="K68" i="23"/>
  <c r="K63" i="23"/>
  <c r="K58" i="23"/>
  <c r="GG19" i="23"/>
  <c r="Q68" i="23"/>
  <c r="Q63" i="23"/>
  <c r="Q58" i="23"/>
  <c r="Q99" i="23" s="1"/>
  <c r="Q104" i="23" s="1"/>
  <c r="HK17" i="23"/>
  <c r="S66" i="23"/>
  <c r="S56" i="23"/>
  <c r="S61" i="23"/>
  <c r="NG17" i="23"/>
  <c r="AC66" i="23"/>
  <c r="AC61" i="23"/>
  <c r="AC56" i="23"/>
  <c r="AC97" i="23" s="1"/>
  <c r="AC102" i="23" s="1"/>
  <c r="E62" i="23"/>
  <c r="E67" i="23"/>
  <c r="E57" i="23"/>
  <c r="E98" i="23" s="1"/>
  <c r="E103" i="23" s="1"/>
  <c r="I67" i="23"/>
  <c r="I57" i="23"/>
  <c r="I62" i="23"/>
  <c r="M57" i="23"/>
  <c r="M62" i="23"/>
  <c r="M67" i="23"/>
  <c r="HK18" i="23"/>
  <c r="S67" i="23"/>
  <c r="S62" i="23"/>
  <c r="S77" i="23" s="1"/>
  <c r="S108" i="23" s="1"/>
  <c r="S57" i="23"/>
  <c r="S98" i="23" s="1"/>
  <c r="S103" i="23" s="1"/>
  <c r="AL58" i="21" s="1"/>
  <c r="MD20" i="23"/>
  <c r="AA69" i="23"/>
  <c r="AA64" i="23"/>
  <c r="AA79" i="23" s="1"/>
  <c r="AA110" i="23" s="1"/>
  <c r="AA59" i="23"/>
  <c r="AA100" i="23" s="1"/>
  <c r="AA105" i="23" s="1"/>
  <c r="NG18" i="23"/>
  <c r="AC67" i="23"/>
  <c r="AC62" i="23"/>
  <c r="AC57" i="23"/>
  <c r="E19" i="23"/>
  <c r="E18" i="23"/>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NG13" i="22"/>
  <c r="AC44" i="22"/>
  <c r="AC41" i="22"/>
  <c r="AA45" i="22"/>
  <c r="AA42" i="22"/>
  <c r="G45" i="22"/>
  <c r="G42" i="22"/>
  <c r="K41" i="22"/>
  <c r="K44" i="22"/>
  <c r="M41" i="22"/>
  <c r="M44" i="22"/>
  <c r="GG14" i="22"/>
  <c r="Q42" i="22"/>
  <c r="Q45" i="22"/>
  <c r="S42" i="22"/>
  <c r="S45"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E17" i="23"/>
  <c r="K77" i="23" l="1"/>
  <c r="K108" i="23" s="1"/>
  <c r="Q88" i="23"/>
  <c r="Q93" i="23"/>
  <c r="K78" i="23"/>
  <c r="K109" i="23" s="1"/>
  <c r="K79" i="23"/>
  <c r="K110" i="23" s="1"/>
  <c r="E89" i="23"/>
  <c r="E94" i="23"/>
  <c r="U88" i="23"/>
  <c r="U93" i="23"/>
  <c r="E87" i="23"/>
  <c r="E92" i="23"/>
  <c r="AC89" i="23"/>
  <c r="AC94" i="23"/>
  <c r="AA87" i="23"/>
  <c r="AA92" i="23"/>
  <c r="S89" i="23"/>
  <c r="S94" i="23"/>
  <c r="E88" i="23"/>
  <c r="E93" i="23"/>
  <c r="AC87" i="23"/>
  <c r="AC92" i="23"/>
  <c r="AA89" i="23"/>
  <c r="AA94" i="23"/>
  <c r="S87" i="23"/>
  <c r="S92" i="23"/>
  <c r="AC88" i="23"/>
  <c r="AC93" i="23"/>
  <c r="AA88" i="23"/>
  <c r="AA93" i="23"/>
  <c r="U89" i="23"/>
  <c r="U94" i="23"/>
  <c r="S88" i="23"/>
  <c r="S93" i="23"/>
  <c r="Q89" i="23"/>
  <c r="Q94" i="23"/>
  <c r="Q87" i="23"/>
  <c r="Q92" i="23"/>
  <c r="U78" i="23"/>
  <c r="U109" i="23" s="1"/>
  <c r="G76" i="23"/>
  <c r="AC77" i="23"/>
  <c r="AC108" i="23" s="1"/>
  <c r="U77" i="23"/>
  <c r="Q78" i="23"/>
  <c r="Q109" i="23" s="1"/>
  <c r="Q115" i="23" s="1"/>
  <c r="AA76" i="23"/>
  <c r="AA107" i="23" s="1"/>
  <c r="I77" i="23"/>
  <c r="I108" i="23" s="1"/>
  <c r="S76" i="23"/>
  <c r="AA116" i="23"/>
  <c r="AC76" i="23"/>
  <c r="AC107" i="23" s="1"/>
  <c r="AC113" i="23" s="1"/>
  <c r="AC79" i="23"/>
  <c r="AC110" i="23" s="1"/>
  <c r="AC116" i="23" s="1"/>
  <c r="AA77" i="23"/>
  <c r="AA108" i="23" s="1"/>
  <c r="S79" i="23"/>
  <c r="M79" i="23"/>
  <c r="AA113" i="23"/>
  <c r="M77" i="23"/>
  <c r="K76" i="23"/>
  <c r="U98" i="23"/>
  <c r="Q91" i="23"/>
  <c r="Q86" i="23"/>
  <c r="AA91" i="23"/>
  <c r="AA86" i="23"/>
  <c r="E77" i="23"/>
  <c r="E108" i="23" s="1"/>
  <c r="AC91" i="23"/>
  <c r="AC86" i="23"/>
  <c r="I79" i="23"/>
  <c r="I110" i="23" s="1"/>
  <c r="E79" i="23"/>
  <c r="E110" i="23" s="1"/>
  <c r="U99" i="23"/>
  <c r="U104" i="23" s="1"/>
  <c r="E113" i="23"/>
  <c r="AC98" i="23"/>
  <c r="AC103" i="23" s="1"/>
  <c r="S114" i="23"/>
  <c r="E91" i="23"/>
  <c r="E86" i="23"/>
  <c r="AC99" i="23"/>
  <c r="AC104" i="23" s="1"/>
  <c r="AA78" i="23"/>
  <c r="AA109" i="23" s="1"/>
  <c r="U79" i="23"/>
  <c r="S78" i="23"/>
  <c r="S109" i="23" s="1"/>
  <c r="Q116" i="23"/>
  <c r="U76" i="23"/>
  <c r="Q76" i="23"/>
  <c r="M76" i="23"/>
  <c r="G78" i="23"/>
  <c r="AC56" i="22"/>
  <c r="AC59" i="22"/>
  <c r="AC67" i="22"/>
  <c r="Q57" i="22"/>
  <c r="Q60" i="22"/>
  <c r="Q56" i="22"/>
  <c r="Q59" i="22"/>
  <c r="AC66" i="22"/>
  <c r="E38" i="22"/>
  <c r="E41" i="22"/>
  <c r="AC57" i="22"/>
  <c r="AC60" i="22"/>
  <c r="Q67" i="22"/>
  <c r="Q66" i="22"/>
  <c r="S50" i="22"/>
  <c r="K50" i="22"/>
  <c r="E39" i="22"/>
  <c r="AC50" i="22"/>
  <c r="AC69" i="22" s="1"/>
  <c r="K51" i="22"/>
  <c r="U50" i="22"/>
  <c r="M51" i="22"/>
  <c r="M50" i="22"/>
  <c r="G51" i="22"/>
  <c r="E45" i="22"/>
  <c r="E42" i="22"/>
  <c r="I44" i="22"/>
  <c r="I41" i="22"/>
  <c r="Q51" i="22"/>
  <c r="G44" i="22"/>
  <c r="G41" i="22"/>
  <c r="S51" i="22"/>
  <c r="U51" i="22"/>
  <c r="I51" i="22"/>
  <c r="E44" i="22"/>
  <c r="Q50" i="22"/>
  <c r="Q69" i="22" s="1"/>
  <c r="AC51" i="22"/>
  <c r="P16" i="15"/>
  <c r="Q107" i="23" l="1"/>
  <c r="Q113" i="23" s="1"/>
  <c r="S110" i="23"/>
  <c r="S116" i="23" s="1"/>
  <c r="K107" i="23"/>
  <c r="Q70" i="22"/>
  <c r="Q74" i="22" s="1"/>
  <c r="AC70" i="22"/>
  <c r="AC74" i="22" s="1"/>
  <c r="U110" i="23"/>
  <c r="U116" i="23" s="1"/>
  <c r="AA114" i="23"/>
  <c r="Q114" i="23"/>
  <c r="AA115" i="23"/>
  <c r="S115" i="23"/>
  <c r="AC115" i="23"/>
  <c r="U115" i="23"/>
  <c r="AC114" i="23"/>
  <c r="Q73" i="22"/>
  <c r="AC73" i="22"/>
  <c r="G50"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D66" i="16" l="1"/>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4" i="23"/>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Q72" i="21"/>
  <c r="AP72" i="21"/>
  <c r="AN72" i="21"/>
  <c r="AP70" i="21"/>
  <c r="AN70" i="21"/>
  <c r="AP69" i="21"/>
  <c r="AN69" i="21"/>
  <c r="AP68" i="21"/>
  <c r="AN68" i="21"/>
  <c r="AP67" i="21"/>
  <c r="AN67" i="21"/>
  <c r="AP65" i="21"/>
  <c r="AN65" i="21"/>
  <c r="AP64" i="21"/>
  <c r="AN64" i="21"/>
  <c r="AP63" i="21"/>
  <c r="AN63" i="21"/>
  <c r="AP62" i="21"/>
  <c r="AN62" i="21"/>
  <c r="AP60" i="21"/>
  <c r="AP59" i="21"/>
  <c r="AP58" i="21"/>
  <c r="AP57" i="21"/>
  <c r="B57" i="21"/>
  <c r="B56" i="21"/>
  <c r="AP55" i="21"/>
  <c r="AP54" i="21"/>
  <c r="AP53" i="21"/>
  <c r="AP52" i="21"/>
  <c r="AP50" i="21"/>
  <c r="AN50" i="21"/>
  <c r="AP49" i="21"/>
  <c r="AN49" i="21"/>
  <c r="AP48" i="21"/>
  <c r="AN48" i="21"/>
  <c r="AP47" i="21"/>
  <c r="AN47" i="21"/>
  <c r="AP45" i="21"/>
  <c r="AN45" i="21"/>
  <c r="AP44" i="21"/>
  <c r="AN44" i="21"/>
  <c r="AP43" i="21"/>
  <c r="AN43" i="21"/>
  <c r="AP42" i="21"/>
  <c r="AN42" i="21"/>
  <c r="AP40" i="21"/>
  <c r="AN40" i="21"/>
  <c r="AP39" i="21"/>
  <c r="AN39" i="21"/>
  <c r="AP38" i="21"/>
  <c r="AN38" i="21"/>
  <c r="AP37" i="21"/>
  <c r="AN37" i="21"/>
  <c r="AP35" i="21"/>
  <c r="AP34" i="21"/>
  <c r="AP33" i="21"/>
  <c r="AP32" i="21"/>
  <c r="AP30" i="21"/>
  <c r="AN30" i="21"/>
  <c r="AP29" i="21"/>
  <c r="AN29" i="21"/>
  <c r="AP28" i="21"/>
  <c r="AN28" i="21"/>
  <c r="AP27" i="21"/>
  <c r="AN27" i="21"/>
  <c r="AP25" i="21"/>
  <c r="AN25" i="21"/>
  <c r="AP24" i="21"/>
  <c r="AN24" i="21"/>
  <c r="AP23" i="21"/>
  <c r="AN23" i="21"/>
  <c r="AP22" i="21"/>
  <c r="AN22" i="21"/>
  <c r="AP20" i="21"/>
  <c r="AN20" i="21"/>
  <c r="AP19" i="21"/>
  <c r="AN19" i="21"/>
  <c r="AP18" i="21"/>
  <c r="AN18" i="21"/>
  <c r="AP17" i="21"/>
  <c r="AN17" i="21"/>
  <c r="AP15" i="21"/>
  <c r="AN15" i="21"/>
  <c r="AP14" i="21"/>
  <c r="AN14" i="21"/>
  <c r="AP13" i="21"/>
  <c r="AN13" i="21"/>
  <c r="AP12" i="21"/>
  <c r="AN12" i="21"/>
  <c r="B12" i="21"/>
  <c r="B17" i="21" s="1"/>
  <c r="B22" i="21" s="1"/>
  <c r="B27" i="21" s="1"/>
  <c r="B32" i="21" s="1"/>
  <c r="B37" i="21" s="1"/>
  <c r="B42" i="21" s="1"/>
  <c r="B47" i="21" s="1"/>
  <c r="B52" i="21" s="1"/>
  <c r="AP10" i="21"/>
  <c r="AN10" i="21"/>
  <c r="AP9" i="21"/>
  <c r="AN9" i="21"/>
  <c r="AP8" i="21"/>
  <c r="AN8" i="21"/>
  <c r="AP7" i="21"/>
  <c r="AN7" i="21"/>
  <c r="B6" i="21"/>
  <c r="AH3" i="21"/>
  <c r="AA3" i="21"/>
  <c r="T3" i="21"/>
  <c r="P3" i="21"/>
  <c r="D3" i="21"/>
  <c r="B62" i="21" l="1"/>
  <c r="B67" i="21" s="1"/>
  <c r="AO59" i="21"/>
  <c r="AN59" i="21" s="1"/>
  <c r="AO60" i="21"/>
  <c r="AN60" i="21" s="1"/>
  <c r="AO58" i="21"/>
  <c r="AN58" i="21" s="1"/>
  <c r="AQ58" i="21" s="1"/>
  <c r="AP75" i="21"/>
  <c r="AQ9" i="21"/>
  <c r="AQ13" i="21"/>
  <c r="AQ30" i="21"/>
  <c r="AQ45" i="21"/>
  <c r="AQ50" i="21"/>
  <c r="AQ59" i="21"/>
  <c r="AQ67" i="21"/>
  <c r="AQ14" i="21"/>
  <c r="AQ29" i="21"/>
  <c r="AQ44" i="21"/>
  <c r="AQ49" i="21"/>
  <c r="AQ24" i="21"/>
  <c r="AQ23" i="21"/>
  <c r="AQ25" i="21"/>
  <c r="AJ5" i="22"/>
  <c r="AJ5" i="23"/>
  <c r="E5" i="22"/>
  <c r="E13" i="22" s="1"/>
  <c r="E5" i="23"/>
  <c r="CS5" i="22"/>
  <c r="CS5" i="23"/>
  <c r="C16" i="11"/>
  <c r="C17" i="11" s="1"/>
  <c r="C16" i="10"/>
  <c r="C17" i="10" s="1"/>
  <c r="C16" i="12"/>
  <c r="D16" i="12" s="1"/>
  <c r="C17" i="8"/>
  <c r="C18" i="8" s="1"/>
  <c r="C17" i="13"/>
  <c r="D16" i="13"/>
  <c r="C17" i="9"/>
  <c r="D16" i="9"/>
  <c r="C17" i="7"/>
  <c r="D16" i="7"/>
  <c r="C17" i="6"/>
  <c r="D17" i="6" s="1"/>
  <c r="RD6" i="3"/>
  <c r="C16" i="14" s="1"/>
  <c r="C17" i="14" s="1"/>
  <c r="M16" i="2"/>
  <c r="C17" i="2"/>
  <c r="AQ8" i="21"/>
  <c r="AQ62" i="21"/>
  <c r="AQ47" i="21"/>
  <c r="AQ42" i="21"/>
  <c r="AQ37" i="21"/>
  <c r="AQ18" i="21"/>
  <c r="AQ17" i="21"/>
  <c r="AQ48" i="21"/>
  <c r="AQ43" i="21"/>
  <c r="AQ27" i="21"/>
  <c r="AQ39" i="21"/>
  <c r="AQ40" i="21"/>
  <c r="AQ60" i="21"/>
  <c r="AQ63" i="21"/>
  <c r="AQ64" i="21"/>
  <c r="AQ65" i="21"/>
  <c r="AQ68" i="21"/>
  <c r="AQ69" i="21"/>
  <c r="AQ70" i="21"/>
  <c r="AQ22" i="21"/>
  <c r="AQ38" i="21"/>
  <c r="AQ28" i="21"/>
  <c r="AP88" i="21"/>
  <c r="AP87" i="21"/>
  <c r="AQ19" i="21"/>
  <c r="AQ20" i="21"/>
  <c r="AQ12" i="21"/>
  <c r="AQ15" i="21"/>
  <c r="AP76" i="21"/>
  <c r="AQ10" i="21"/>
  <c r="AQ7" i="21"/>
  <c r="AH3" i="19"/>
  <c r="AA3" i="19"/>
  <c r="T3" i="19"/>
  <c r="P3" i="19"/>
  <c r="E3" i="19"/>
  <c r="AN57" i="19"/>
  <c r="AP56" i="19"/>
  <c r="AN56" i="19"/>
  <c r="AP55" i="19"/>
  <c r="AN55" i="19"/>
  <c r="AN53" i="19"/>
  <c r="AP52" i="19"/>
  <c r="AN52" i="19"/>
  <c r="AP51" i="19"/>
  <c r="AN51" i="19"/>
  <c r="AN49" i="19"/>
  <c r="AP48" i="19"/>
  <c r="AP47" i="19"/>
  <c r="B47" i="19"/>
  <c r="B51" i="19" s="1"/>
  <c r="B55" i="19" s="1"/>
  <c r="AN45" i="19"/>
  <c r="AP44" i="19"/>
  <c r="AP43" i="19"/>
  <c r="AN41" i="19"/>
  <c r="AP40" i="19"/>
  <c r="AN40" i="19"/>
  <c r="AP39" i="19"/>
  <c r="AN39" i="19"/>
  <c r="AN37" i="19"/>
  <c r="AP36" i="19"/>
  <c r="AN36" i="19"/>
  <c r="AP35" i="19"/>
  <c r="AN35" i="19"/>
  <c r="AN33" i="19"/>
  <c r="AP32" i="19"/>
  <c r="AN32" i="19"/>
  <c r="AP31" i="19"/>
  <c r="AN31" i="19"/>
  <c r="AN29" i="19"/>
  <c r="AP28" i="19"/>
  <c r="AP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DW5" i="23"/>
  <c r="HK5" i="22"/>
  <c r="HK5" i="23"/>
  <c r="AK5" i="22"/>
  <c r="AK5" i="23"/>
  <c r="BN5" i="22"/>
  <c r="BN5" i="23"/>
  <c r="IP5" i="22"/>
  <c r="IP5" i="23"/>
  <c r="AP61"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51" i="19"/>
  <c r="AQ35" i="19"/>
  <c r="AQ15" i="19"/>
  <c r="AQ11" i="19"/>
  <c r="AQ19" i="19"/>
  <c r="AQ7" i="19"/>
  <c r="AQ20" i="19"/>
  <c r="AQ32" i="19"/>
  <c r="AQ8" i="19"/>
  <c r="AQ12" i="19"/>
  <c r="AQ16" i="19"/>
  <c r="AQ24" i="19"/>
  <c r="AQ31" i="19"/>
  <c r="AQ36" i="19"/>
  <c r="AQ39" i="19"/>
  <c r="AQ55" i="19"/>
  <c r="AQ56" i="19"/>
  <c r="AP90" i="21"/>
  <c r="AP78" i="21"/>
  <c r="CU5" i="22" l="1"/>
  <c r="CU5" i="23"/>
  <c r="IQ5" i="22"/>
  <c r="IQ5" i="23"/>
  <c r="CT5" i="22"/>
  <c r="CT5" i="23"/>
  <c r="GG5" i="22"/>
  <c r="GG5" i="23"/>
  <c r="AL5" i="22"/>
  <c r="AL5" i="23"/>
  <c r="FC5" i="22"/>
  <c r="FC5" i="23"/>
  <c r="FB5" i="22"/>
  <c r="FB5" i="23"/>
  <c r="JT5" i="22"/>
  <c r="JT5" i="23"/>
  <c r="F5" i="22"/>
  <c r="F5" i="23"/>
  <c r="BO5" i="22"/>
  <c r="BO5" i="23"/>
  <c r="DX5" i="22"/>
  <c r="DX5" i="23"/>
  <c r="GH5" i="22"/>
  <c r="GH5" i="23"/>
  <c r="JU5" i="22"/>
  <c r="JU5" i="23"/>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11" i="23" l="1"/>
  <c r="F9" i="22"/>
  <c r="DY5" i="22"/>
  <c r="DY5" i="23"/>
  <c r="IR5" i="22"/>
  <c r="IR5" i="23"/>
  <c r="HL5" i="22"/>
  <c r="HL5" i="23"/>
  <c r="G5" i="22"/>
  <c r="G5" i="23"/>
  <c r="BP5" i="22"/>
  <c r="BP5" i="23"/>
  <c r="GI5" i="22"/>
  <c r="GI5" i="23"/>
  <c r="AM5" i="22"/>
  <c r="AM5" i="23"/>
  <c r="CV5" i="22"/>
  <c r="CV5" i="23"/>
  <c r="FD5" i="22"/>
  <c r="FD5" i="23"/>
  <c r="HM5" i="22"/>
  <c r="HM5" i="23"/>
  <c r="JV5" i="22"/>
  <c r="JV5" i="23"/>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G11" i="23" l="1"/>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H11" i="23" l="1"/>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I11" i="23" l="1"/>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66" i="21"/>
  <c r="H54" i="19"/>
  <c r="K36" i="21"/>
  <c r="K30" i="19"/>
  <c r="J31" i="21"/>
  <c r="J26" i="19"/>
  <c r="H26" i="21"/>
  <c r="H22" i="19"/>
  <c r="M21" i="21"/>
  <c r="M18" i="19"/>
  <c r="I21" i="21"/>
  <c r="I18" i="19"/>
  <c r="L16" i="21"/>
  <c r="L14" i="19"/>
  <c r="H16" i="21"/>
  <c r="N11" i="21"/>
  <c r="N10" i="19"/>
  <c r="J11" i="21"/>
  <c r="J10" i="19"/>
  <c r="I61" i="21"/>
  <c r="I50" i="19"/>
  <c r="L6" i="21"/>
  <c r="L6" i="19"/>
  <c r="H6" i="21"/>
  <c r="H6" i="19"/>
  <c r="I26" i="21"/>
  <c r="I22" i="19"/>
  <c r="M26" i="21"/>
  <c r="M22" i="19"/>
  <c r="G31" i="21"/>
  <c r="G26" i="19"/>
  <c r="K31" i="21"/>
  <c r="K26" i="19"/>
  <c r="O31" i="21"/>
  <c r="O26" i="19"/>
  <c r="H36" i="21"/>
  <c r="H30" i="19"/>
  <c r="L36" i="21"/>
  <c r="L30" i="19"/>
  <c r="M41" i="21"/>
  <c r="M34" i="19"/>
  <c r="N46" i="21"/>
  <c r="N38" i="19"/>
  <c r="H51" i="21"/>
  <c r="H42" i="19"/>
  <c r="JU6" i="22" s="1"/>
  <c r="JU10" i="22" s="1"/>
  <c r="JU13" i="22" s="1"/>
  <c r="J66" i="21"/>
  <c r="J54" i="19"/>
  <c r="J41" i="21"/>
  <c r="J34" i="19"/>
  <c r="N41" i="21"/>
  <c r="N34" i="19"/>
  <c r="G46" i="21"/>
  <c r="G38" i="19"/>
  <c r="K46" i="21"/>
  <c r="K38" i="19"/>
  <c r="O46" i="21"/>
  <c r="O38" i="19"/>
  <c r="I51" i="21"/>
  <c r="I42" i="19"/>
  <c r="JV6" i="22" s="1"/>
  <c r="JV10" i="22" s="1"/>
  <c r="JV13" i="22" s="1"/>
  <c r="M51" i="21"/>
  <c r="M42" i="19"/>
  <c r="J56" i="21"/>
  <c r="J46" i="19"/>
  <c r="G66" i="21"/>
  <c r="G54" i="19"/>
  <c r="K66" i="21"/>
  <c r="K54" i="19"/>
  <c r="M6" i="21"/>
  <c r="M6" i="19"/>
  <c r="L21" i="21"/>
  <c r="L18" i="19"/>
  <c r="N26" i="21"/>
  <c r="N22" i="19"/>
  <c r="O41" i="21"/>
  <c r="O34" i="19"/>
  <c r="G6" i="21"/>
  <c r="O6" i="21"/>
  <c r="O6" i="19"/>
  <c r="H61" i="21"/>
  <c r="H50" i="19"/>
  <c r="K11" i="21"/>
  <c r="K10" i="19"/>
  <c r="M16" i="21"/>
  <c r="M14" i="19"/>
  <c r="N21" i="21"/>
  <c r="N18" i="19"/>
  <c r="G16" i="21"/>
  <c r="G14" i="19"/>
  <c r="O16" i="21"/>
  <c r="O14" i="19"/>
  <c r="J61" i="21"/>
  <c r="J50" i="19"/>
  <c r="N51" i="21"/>
  <c r="N42" i="19"/>
  <c r="L46" i="21"/>
  <c r="L38" i="19"/>
  <c r="K41" i="21"/>
  <c r="K34" i="19"/>
  <c r="O36" i="21"/>
  <c r="O30" i="19"/>
  <c r="G36" i="21"/>
  <c r="G30" i="19"/>
  <c r="N31" i="21"/>
  <c r="N26" i="19"/>
  <c r="L26" i="21"/>
  <c r="L22" i="19"/>
  <c r="O21" i="21"/>
  <c r="O18" i="19"/>
  <c r="K21" i="21"/>
  <c r="K18" i="19"/>
  <c r="G21" i="21"/>
  <c r="G18" i="19"/>
  <c r="N16" i="21"/>
  <c r="N14" i="19"/>
  <c r="J16" i="21"/>
  <c r="J14" i="19"/>
  <c r="L11" i="21"/>
  <c r="L10" i="19"/>
  <c r="H11" i="21"/>
  <c r="H10" i="19"/>
  <c r="K61" i="21"/>
  <c r="K50" i="19"/>
  <c r="G61" i="21"/>
  <c r="G50" i="19"/>
  <c r="N6" i="21"/>
  <c r="N6" i="19"/>
  <c r="J6" i="21"/>
  <c r="J6" i="19"/>
  <c r="G26" i="21"/>
  <c r="G22" i="19"/>
  <c r="K26" i="21"/>
  <c r="K22" i="19"/>
  <c r="O26" i="21"/>
  <c r="O22" i="19"/>
  <c r="I31" i="21"/>
  <c r="I26" i="19"/>
  <c r="M31" i="21"/>
  <c r="M26" i="19"/>
  <c r="J36" i="21"/>
  <c r="J30" i="19"/>
  <c r="N36" i="21"/>
  <c r="N30" i="19"/>
  <c r="I41" i="21"/>
  <c r="I34" i="19"/>
  <c r="J46" i="21"/>
  <c r="J38" i="19"/>
  <c r="L51" i="21"/>
  <c r="L42" i="19"/>
  <c r="M56" i="21"/>
  <c r="M46" i="19"/>
  <c r="H41" i="21"/>
  <c r="H34" i="19"/>
  <c r="L41" i="21"/>
  <c r="L34" i="19"/>
  <c r="I46" i="21"/>
  <c r="I38" i="19"/>
  <c r="M46" i="21"/>
  <c r="M38" i="19"/>
  <c r="G51" i="21"/>
  <c r="G42" i="19"/>
  <c r="K51" i="21"/>
  <c r="K42" i="19"/>
  <c r="O51" i="21"/>
  <c r="O42" i="19"/>
  <c r="L56" i="21"/>
  <c r="L46" i="19"/>
  <c r="I66" i="21"/>
  <c r="I54" i="19"/>
  <c r="K16" i="21"/>
  <c r="K14" i="19"/>
  <c r="I11" i="21"/>
  <c r="I10" i="19"/>
  <c r="H21" i="21"/>
  <c r="H18" i="19"/>
  <c r="P21" i="21"/>
  <c r="P18" i="19"/>
  <c r="H31" i="21"/>
  <c r="H26" i="19"/>
  <c r="FC6" i="22" s="1"/>
  <c r="FC10" i="22" s="1"/>
  <c r="I36" i="21"/>
  <c r="I30" i="19"/>
  <c r="K6" i="21"/>
  <c r="K6" i="19"/>
  <c r="L61" i="21"/>
  <c r="L50" i="19"/>
  <c r="G11" i="21"/>
  <c r="G10" i="19"/>
  <c r="O11" i="21"/>
  <c r="O10" i="19"/>
  <c r="I16" i="21"/>
  <c r="I14" i="19"/>
  <c r="J21" i="21"/>
  <c r="J18" i="19"/>
  <c r="J26" i="21"/>
  <c r="J22" i="19"/>
  <c r="L31" i="21"/>
  <c r="L26" i="19"/>
  <c r="M36" i="21"/>
  <c r="M30" i="19"/>
  <c r="G41" i="21"/>
  <c r="G34" i="19"/>
  <c r="H46" i="21"/>
  <c r="H38" i="19"/>
  <c r="J51" i="21"/>
  <c r="J42" i="19"/>
  <c r="K56" i="21"/>
  <c r="K46" i="19"/>
  <c r="AI61" i="21"/>
  <c r="AI50" i="19"/>
  <c r="M11" i="21"/>
  <c r="M10" i="19"/>
  <c r="I6" i="21"/>
  <c r="I6" i="19"/>
  <c r="LB8" i="23" l="1"/>
  <c r="LB14" i="23" s="1"/>
  <c r="LB19" i="23" s="1"/>
  <c r="LB9" i="23"/>
  <c r="LB15" i="23" s="1"/>
  <c r="LB20" i="23" s="1"/>
  <c r="LC8" i="23"/>
  <c r="LC14" i="23" s="1"/>
  <c r="LC19" i="23" s="1"/>
  <c r="LC9" i="23"/>
  <c r="LC15" i="23" s="1"/>
  <c r="LC20" i="23" s="1"/>
  <c r="LD8" i="23"/>
  <c r="LD14" i="23" s="1"/>
  <c r="LD19" i="23" s="1"/>
  <c r="LD9" i="23"/>
  <c r="LD15" i="23" s="1"/>
  <c r="LD20" i="23" s="1"/>
  <c r="LE8" i="23"/>
  <c r="LE14" i="23" s="1"/>
  <c r="LE19" i="23" s="1"/>
  <c r="LE9" i="23"/>
  <c r="LE15" i="23" s="1"/>
  <c r="LE20" i="23" s="1"/>
  <c r="LB6" i="23"/>
  <c r="LB12" i="23" s="1"/>
  <c r="LB17" i="23" s="1"/>
  <c r="LB7" i="23"/>
  <c r="LB13" i="23" s="1"/>
  <c r="LB18" i="23" s="1"/>
  <c r="LD6" i="23"/>
  <c r="LD12" i="23" s="1"/>
  <c r="LD17" i="23" s="1"/>
  <c r="LD7" i="23"/>
  <c r="LD13" i="23" s="1"/>
  <c r="LD18" i="23" s="1"/>
  <c r="LE6" i="23"/>
  <c r="LE12" i="23" s="1"/>
  <c r="LE17" i="23" s="1"/>
  <c r="LE7" i="23"/>
  <c r="LE13" i="23" s="1"/>
  <c r="LE18" i="23" s="1"/>
  <c r="LC6" i="23"/>
  <c r="LC12" i="23" s="1"/>
  <c r="LC17" i="23" s="1"/>
  <c r="LC7" i="23"/>
  <c r="LC13" i="23" s="1"/>
  <c r="LC18" i="23" s="1"/>
  <c r="JV8" i="23"/>
  <c r="JV14" i="23" s="1"/>
  <c r="JV19" i="23" s="1"/>
  <c r="JV9" i="23"/>
  <c r="JV15" i="23" s="1"/>
  <c r="JV20" i="23" s="1"/>
  <c r="JX8" i="23"/>
  <c r="JX14" i="23" s="1"/>
  <c r="JX19" i="23" s="1"/>
  <c r="JX9" i="23"/>
  <c r="JX15" i="23" s="1"/>
  <c r="JX20" i="23" s="1"/>
  <c r="KA8" i="23"/>
  <c r="KA14" i="23" s="1"/>
  <c r="KA19" i="23" s="1"/>
  <c r="KA9" i="23"/>
  <c r="KA15" i="23" s="1"/>
  <c r="KA20" i="23" s="1"/>
  <c r="JU8" i="23"/>
  <c r="JU14" i="23" s="1"/>
  <c r="JU19" i="23" s="1"/>
  <c r="JU9" i="23"/>
  <c r="JU15" i="23" s="1"/>
  <c r="JU20" i="23" s="1"/>
  <c r="JZ8" i="23"/>
  <c r="JZ14" i="23" s="1"/>
  <c r="JZ19" i="23" s="1"/>
  <c r="JZ9" i="23"/>
  <c r="JZ15" i="23" s="1"/>
  <c r="JZ20" i="23" s="1"/>
  <c r="JW8" i="23"/>
  <c r="JW14" i="23" s="1"/>
  <c r="JW19" i="23" s="1"/>
  <c r="JW9" i="23"/>
  <c r="JW15" i="23" s="1"/>
  <c r="JW20" i="23" s="1"/>
  <c r="KB8" i="23"/>
  <c r="KB14" i="23" s="1"/>
  <c r="KB19" i="23" s="1"/>
  <c r="KB9" i="23"/>
  <c r="KB15" i="23" s="1"/>
  <c r="KB20" i="23" s="1"/>
  <c r="JT8" i="23"/>
  <c r="JT14" i="23" s="1"/>
  <c r="JT19" i="23" s="1"/>
  <c r="JT9" i="23"/>
  <c r="JT15" i="23" s="1"/>
  <c r="JY8" i="23"/>
  <c r="JY14" i="23" s="1"/>
  <c r="JY19" i="23" s="1"/>
  <c r="JY9" i="23"/>
  <c r="JY15" i="23" s="1"/>
  <c r="JY20" i="23" s="1"/>
  <c r="JV6" i="23"/>
  <c r="JV12" i="23" s="1"/>
  <c r="JV17" i="23" s="1"/>
  <c r="JV7" i="23"/>
  <c r="JV13" i="23" s="1"/>
  <c r="JV18" i="23" s="1"/>
  <c r="KA6" i="23"/>
  <c r="KA12" i="23" s="1"/>
  <c r="KA17" i="23" s="1"/>
  <c r="KA7" i="23"/>
  <c r="KA13" i="23" s="1"/>
  <c r="KA18" i="23" s="1"/>
  <c r="JX6" i="23"/>
  <c r="JX12" i="23" s="1"/>
  <c r="JX17" i="23" s="1"/>
  <c r="JX7" i="23"/>
  <c r="JX13" i="23" s="1"/>
  <c r="JX18" i="23" s="1"/>
  <c r="JZ6" i="23"/>
  <c r="JZ12" i="23" s="1"/>
  <c r="JZ17" i="23" s="1"/>
  <c r="JZ7" i="23"/>
  <c r="JZ13" i="23" s="1"/>
  <c r="JZ18" i="23" s="1"/>
  <c r="JU6" i="23"/>
  <c r="JU12" i="23" s="1"/>
  <c r="JU17" i="23" s="1"/>
  <c r="JU7" i="23"/>
  <c r="JU13" i="23" s="1"/>
  <c r="JU18" i="23" s="1"/>
  <c r="JW6" i="23"/>
  <c r="JW12" i="23" s="1"/>
  <c r="JW17" i="23" s="1"/>
  <c r="JW7" i="23"/>
  <c r="JW13" i="23" s="1"/>
  <c r="JW18" i="23" s="1"/>
  <c r="KB6" i="23"/>
  <c r="KB12" i="23" s="1"/>
  <c r="KB17" i="23" s="1"/>
  <c r="KB7" i="23"/>
  <c r="KB13" i="23" s="1"/>
  <c r="KB18" i="23" s="1"/>
  <c r="JT6" i="23"/>
  <c r="JT12" i="23" s="1"/>
  <c r="JT7" i="23"/>
  <c r="JT13" i="23" s="1"/>
  <c r="JY6" i="23"/>
  <c r="JY12" i="23" s="1"/>
  <c r="JY17" i="23" s="1"/>
  <c r="JY7" i="23"/>
  <c r="JY13" i="23" s="1"/>
  <c r="JY18" i="23" s="1"/>
  <c r="FJ8" i="23"/>
  <c r="FJ14" i="23" s="1"/>
  <c r="FJ9" i="23"/>
  <c r="FJ15" i="23" s="1"/>
  <c r="FB8" i="23"/>
  <c r="FB14" i="23" s="1"/>
  <c r="FB9" i="23"/>
  <c r="FB15" i="23" s="1"/>
  <c r="FC8" i="23"/>
  <c r="FC14" i="23" s="1"/>
  <c r="FC9" i="23"/>
  <c r="FC15" i="23" s="1"/>
  <c r="FH8" i="23"/>
  <c r="FH14" i="23" s="1"/>
  <c r="FH9" i="23"/>
  <c r="FH15" i="23" s="1"/>
  <c r="FE8" i="23"/>
  <c r="FE14" i="23" s="1"/>
  <c r="FE9" i="23"/>
  <c r="FE15" i="23" s="1"/>
  <c r="FF8" i="23"/>
  <c r="FF14" i="23" s="1"/>
  <c r="FF9" i="23"/>
  <c r="FF15" i="23" s="1"/>
  <c r="FG8" i="23"/>
  <c r="FG14" i="23" s="1"/>
  <c r="FG9" i="23"/>
  <c r="FG15" i="23" s="1"/>
  <c r="FD8" i="23"/>
  <c r="FD14" i="23" s="1"/>
  <c r="FD9" i="23"/>
  <c r="FD15" i="23" s="1"/>
  <c r="FI8" i="23"/>
  <c r="FI14" i="23" s="1"/>
  <c r="FI9" i="23"/>
  <c r="FI15" i="23" s="1"/>
  <c r="FJ6" i="23"/>
  <c r="FJ12" i="23" s="1"/>
  <c r="FJ7" i="23"/>
  <c r="FJ13" i="23" s="1"/>
  <c r="FB6" i="23"/>
  <c r="FB12" i="23" s="1"/>
  <c r="FB7" i="23"/>
  <c r="FB13" i="23" s="1"/>
  <c r="FC6" i="23"/>
  <c r="FC12" i="23" s="1"/>
  <c r="FC7" i="23"/>
  <c r="FC13" i="23" s="1"/>
  <c r="FH6" i="23"/>
  <c r="FH12" i="23" s="1"/>
  <c r="FH7" i="23"/>
  <c r="FH13" i="23" s="1"/>
  <c r="FE6" i="23"/>
  <c r="FE12" i="23" s="1"/>
  <c r="FE7" i="23"/>
  <c r="FE13" i="23" s="1"/>
  <c r="FF6" i="23"/>
  <c r="FF12" i="23" s="1"/>
  <c r="FF7" i="23"/>
  <c r="FF13" i="23" s="1"/>
  <c r="FG6" i="23"/>
  <c r="FG12" i="23" s="1"/>
  <c r="FG7" i="23"/>
  <c r="FG13" i="23" s="1"/>
  <c r="FD6" i="23"/>
  <c r="FD12" i="23" s="1"/>
  <c r="FD7" i="23"/>
  <c r="FD13" i="23" s="1"/>
  <c r="FI6" i="23"/>
  <c r="FI12" i="23" s="1"/>
  <c r="FI7" i="23"/>
  <c r="FI13" i="23" s="1"/>
  <c r="LE7" i="22"/>
  <c r="LE11" i="22" s="1"/>
  <c r="LE14" i="22" s="1"/>
  <c r="LE6" i="22"/>
  <c r="LE10" i="22" s="1"/>
  <c r="LE13" i="22" s="1"/>
  <c r="LD7" i="22"/>
  <c r="LD11" i="22" s="1"/>
  <c r="LD14" i="22" s="1"/>
  <c r="LD6" i="22"/>
  <c r="LD10" i="22" s="1"/>
  <c r="LC7" i="22"/>
  <c r="LC11" i="22" s="1"/>
  <c r="LC14" i="22" s="1"/>
  <c r="LC6" i="22"/>
  <c r="LC10" i="22" s="1"/>
  <c r="LB7" i="22"/>
  <c r="LB11" i="22" s="1"/>
  <c r="LB14" i="22" s="1"/>
  <c r="LB6" i="22"/>
  <c r="LB10" i="22" s="1"/>
  <c r="JX7" i="22"/>
  <c r="JX11" i="22" s="1"/>
  <c r="JX14" i="22" s="1"/>
  <c r="JX6" i="22"/>
  <c r="JX10" i="22" s="1"/>
  <c r="JX13" i="22" s="1"/>
  <c r="JZ7" i="22"/>
  <c r="JZ11" i="22" s="1"/>
  <c r="JZ14" i="22" s="1"/>
  <c r="JZ6" i="22"/>
  <c r="JZ10" i="22" s="1"/>
  <c r="JZ13" i="22" s="1"/>
  <c r="JW7" i="22"/>
  <c r="JW11" i="22" s="1"/>
  <c r="JW14" i="22" s="1"/>
  <c r="JW6" i="22"/>
  <c r="JW10" i="22" s="1"/>
  <c r="JW13" i="22" s="1"/>
  <c r="JT7" i="22"/>
  <c r="JT11" i="22" s="1"/>
  <c r="JT6" i="22"/>
  <c r="JT10" i="22" s="1"/>
  <c r="JY7" i="22"/>
  <c r="JY11" i="22" s="1"/>
  <c r="JY14" i="22" s="1"/>
  <c r="JY6" i="22"/>
  <c r="JY10" i="22" s="1"/>
  <c r="JY13" i="22" s="1"/>
  <c r="KA7" i="22"/>
  <c r="KA11" i="22" s="1"/>
  <c r="KA14" i="22" s="1"/>
  <c r="KA6" i="22"/>
  <c r="KA10" i="22" s="1"/>
  <c r="KA13" i="22" s="1"/>
  <c r="KB7" i="22"/>
  <c r="KB11" i="22" s="1"/>
  <c r="KB14" i="22" s="1"/>
  <c r="KB6" i="22"/>
  <c r="KB10" i="22" s="1"/>
  <c r="KB13" i="22" s="1"/>
  <c r="JU7" i="22"/>
  <c r="JU11" i="22" s="1"/>
  <c r="JU14" i="22" s="1"/>
  <c r="JV7" i="22"/>
  <c r="JV11" i="22" s="1"/>
  <c r="JV14" i="22" s="1"/>
  <c r="FB6" i="22"/>
  <c r="FB10" i="22" s="1"/>
  <c r="FH7" i="22"/>
  <c r="FH11" i="22" s="1"/>
  <c r="FH6" i="22"/>
  <c r="FH10" i="22" s="1"/>
  <c r="FE7" i="22"/>
  <c r="FE11" i="22" s="1"/>
  <c r="FE6" i="22"/>
  <c r="FE10" i="22" s="1"/>
  <c r="FF7" i="22"/>
  <c r="FF11" i="22" s="1"/>
  <c r="FF6" i="22"/>
  <c r="FF10" i="22" s="1"/>
  <c r="FG7" i="22"/>
  <c r="FG11" i="22" s="1"/>
  <c r="FG6" i="22"/>
  <c r="FG10" i="22" s="1"/>
  <c r="FD7" i="22"/>
  <c r="FD11" i="22" s="1"/>
  <c r="FD6" i="22"/>
  <c r="FD10" i="22" s="1"/>
  <c r="FI7" i="22"/>
  <c r="FI11" i="22" s="1"/>
  <c r="FI6" i="22"/>
  <c r="FI10" i="22" s="1"/>
  <c r="FJ7" i="22"/>
  <c r="FJ11" i="22" s="1"/>
  <c r="FJ6" i="22"/>
  <c r="FJ10" i="22" s="1"/>
  <c r="FC7" i="22"/>
  <c r="FC11" i="22" s="1"/>
  <c r="FB7" i="22"/>
  <c r="FB11" i="22" s="1"/>
  <c r="M11" i="23"/>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M61" i="21"/>
  <c r="L54" i="19"/>
  <c r="P6" i="19"/>
  <c r="P51" i="21"/>
  <c r="P26" i="19"/>
  <c r="P26" i="21"/>
  <c r="P30" i="19"/>
  <c r="P46" i="21"/>
  <c r="P41" i="21"/>
  <c r="P16" i="21"/>
  <c r="Q21" i="21"/>
  <c r="L66" i="21"/>
  <c r="N46" i="19"/>
  <c r="M50" i="19"/>
  <c r="N56" i="21"/>
  <c r="C23" i="17"/>
  <c r="M23" i="17" s="1"/>
  <c r="D22" i="17"/>
  <c r="C25" i="15"/>
  <c r="M25" i="15" s="1"/>
  <c r="D24" i="15"/>
  <c r="C24" i="16"/>
  <c r="M24" i="16" s="1"/>
  <c r="D23" i="16"/>
  <c r="P36" i="21"/>
  <c r="P42" i="19"/>
  <c r="P34" i="19"/>
  <c r="P38" i="19"/>
  <c r="C37" i="14"/>
  <c r="M37" i="14" s="1"/>
  <c r="D36" i="14"/>
  <c r="P31" i="21"/>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P6" i="21"/>
  <c r="C37" i="2"/>
  <c r="D36" i="2"/>
  <c r="P11" i="21"/>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LF8" i="23" l="1"/>
  <c r="LF14" i="23" s="1"/>
  <c r="LF19" i="23" s="1"/>
  <c r="LF9" i="23"/>
  <c r="LF15" i="23" s="1"/>
  <c r="LF20" i="23" s="1"/>
  <c r="LF6" i="23"/>
  <c r="LF12" i="23" s="1"/>
  <c r="LF17" i="23" s="1"/>
  <c r="LF7" i="23"/>
  <c r="LF13" i="23" s="1"/>
  <c r="LF18" i="23" s="1"/>
  <c r="JT20" i="23"/>
  <c r="KC8" i="23"/>
  <c r="KC14" i="23" s="1"/>
  <c r="KC19" i="23" s="1"/>
  <c r="KC9" i="23"/>
  <c r="KC15" i="23" s="1"/>
  <c r="KC20" i="23" s="1"/>
  <c r="KC6" i="23"/>
  <c r="KC12" i="23" s="1"/>
  <c r="KC17" i="23" s="1"/>
  <c r="KC7" i="23"/>
  <c r="KC13" i="23" s="1"/>
  <c r="KC18" i="23" s="1"/>
  <c r="FK8" i="23"/>
  <c r="FK14" i="23" s="1"/>
  <c r="FK9" i="23"/>
  <c r="FK15" i="23" s="1"/>
  <c r="FK6" i="23"/>
  <c r="FK12" i="23" s="1"/>
  <c r="FK7" i="23"/>
  <c r="FK13" i="23" s="1"/>
  <c r="LF7" i="22"/>
  <c r="LF11" i="22" s="1"/>
  <c r="LF14" i="22" s="1"/>
  <c r="LF6" i="22"/>
  <c r="LF10" i="22" s="1"/>
  <c r="LF13" i="22" s="1"/>
  <c r="KC7" i="22"/>
  <c r="KC11" i="22" s="1"/>
  <c r="KC14" i="22" s="1"/>
  <c r="KC6" i="22"/>
  <c r="KC10" i="22" s="1"/>
  <c r="KC13" i="22" s="1"/>
  <c r="JT13" i="22"/>
  <c r="JT14" i="22"/>
  <c r="FK7" i="22"/>
  <c r="FK11" i="22" s="1"/>
  <c r="FK6" i="22"/>
  <c r="FK10" i="22" s="1"/>
  <c r="N11" i="23"/>
  <c r="M14" i="22"/>
  <c r="M13" i="22"/>
  <c r="N9" i="22"/>
  <c r="N13" i="22" s="1"/>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56" i="21"/>
  <c r="O46" i="19"/>
  <c r="C36" i="15"/>
  <c r="D25" i="15"/>
  <c r="N61" i="21"/>
  <c r="N50" i="19"/>
  <c r="M66" i="21"/>
  <c r="M54" i="19"/>
  <c r="C25" i="16"/>
  <c r="D24" i="16"/>
  <c r="C24" i="17"/>
  <c r="D23" i="17"/>
  <c r="Q51" i="21"/>
  <c r="Q42" i="19"/>
  <c r="C38" i="14"/>
  <c r="D37" i="14"/>
  <c r="Q46" i="21"/>
  <c r="Q38" i="19"/>
  <c r="C38" i="13"/>
  <c r="D37" i="13"/>
  <c r="Q34" i="19"/>
  <c r="Q41" i="21"/>
  <c r="C38" i="12"/>
  <c r="D37" i="12"/>
  <c r="HV5" i="23" s="1"/>
  <c r="Q36" i="21"/>
  <c r="Q30" i="19"/>
  <c r="C38" i="11"/>
  <c r="D37" i="11"/>
  <c r="C38" i="10"/>
  <c r="D37" i="10"/>
  <c r="Q26" i="19"/>
  <c r="Q31" i="21"/>
  <c r="Q26" i="21"/>
  <c r="Q22" i="19"/>
  <c r="C38" i="9"/>
  <c r="D37" i="9"/>
  <c r="R21" i="21"/>
  <c r="R18" i="19"/>
  <c r="C39" i="8"/>
  <c r="D38" i="8"/>
  <c r="Q16" i="21"/>
  <c r="Q14" i="19"/>
  <c r="C38" i="7"/>
  <c r="D37" i="7"/>
  <c r="Q10" i="19"/>
  <c r="Q11" i="21"/>
  <c r="C38" i="6"/>
  <c r="D37" i="6"/>
  <c r="C38" i="2"/>
  <c r="D37" i="2"/>
  <c r="Q6" i="19"/>
  <c r="Q6" i="21"/>
  <c r="LG8" i="23" l="1"/>
  <c r="LG14" i="23" s="1"/>
  <c r="LG19" i="23" s="1"/>
  <c r="LG9" i="23"/>
  <c r="LG15" i="23" s="1"/>
  <c r="LG20" i="23" s="1"/>
  <c r="LG6" i="23"/>
  <c r="LG12" i="23" s="1"/>
  <c r="LG17" i="23" s="1"/>
  <c r="LG7" i="23"/>
  <c r="LG13" i="23" s="1"/>
  <c r="LG18" i="23" s="1"/>
  <c r="KD8" i="23"/>
  <c r="KD14" i="23" s="1"/>
  <c r="KD19" i="23" s="1"/>
  <c r="KD9" i="23"/>
  <c r="KD15" i="23" s="1"/>
  <c r="KD20" i="23" s="1"/>
  <c r="KD6" i="23"/>
  <c r="KD12" i="23" s="1"/>
  <c r="KD17" i="23" s="1"/>
  <c r="KD7" i="23"/>
  <c r="KD13" i="23" s="1"/>
  <c r="FL8" i="23"/>
  <c r="FL14" i="23" s="1"/>
  <c r="FL9" i="23"/>
  <c r="FL15" i="23" s="1"/>
  <c r="FL6" i="23"/>
  <c r="FL12" i="23" s="1"/>
  <c r="FL7" i="23"/>
  <c r="FL13" i="23" s="1"/>
  <c r="LG7" i="22"/>
  <c r="LG11" i="22" s="1"/>
  <c r="LG14" i="22" s="1"/>
  <c r="LG6" i="22"/>
  <c r="LG10" i="22" s="1"/>
  <c r="LG13" i="22" s="1"/>
  <c r="KD7" i="22"/>
  <c r="KD11" i="22" s="1"/>
  <c r="KD14" i="22" s="1"/>
  <c r="KD6" i="22"/>
  <c r="KD10" i="22" s="1"/>
  <c r="FL7" i="22"/>
  <c r="FL11" i="22" s="1"/>
  <c r="FL6" i="22"/>
  <c r="FL10" i="22" s="1"/>
  <c r="O11" i="23"/>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N66" i="21"/>
  <c r="N54" i="19"/>
  <c r="P46" i="19"/>
  <c r="P56" i="21"/>
  <c r="C25" i="17"/>
  <c r="D24" i="17"/>
  <c r="M24" i="17"/>
  <c r="C37" i="15"/>
  <c r="D36" i="15"/>
  <c r="M36" i="15"/>
  <c r="O61" i="21"/>
  <c r="O50" i="19"/>
  <c r="C36" i="16"/>
  <c r="D25" i="16"/>
  <c r="M25" i="16"/>
  <c r="R51" i="21"/>
  <c r="R42" i="19"/>
  <c r="C39" i="14"/>
  <c r="D38" i="14"/>
  <c r="M38" i="14"/>
  <c r="R38" i="19"/>
  <c r="R46" i="21"/>
  <c r="C39" i="13"/>
  <c r="D38" i="13"/>
  <c r="M38" i="13"/>
  <c r="R41" i="21"/>
  <c r="R34" i="19"/>
  <c r="C39" i="12"/>
  <c r="D38" i="12"/>
  <c r="M38" i="12"/>
  <c r="R36" i="21"/>
  <c r="R30" i="19"/>
  <c r="C39" i="11"/>
  <c r="D38" i="11"/>
  <c r="M38" i="11"/>
  <c r="R31" i="21"/>
  <c r="R26" i="19"/>
  <c r="C39" i="10"/>
  <c r="D38" i="10"/>
  <c r="M38" i="10"/>
  <c r="R22" i="19"/>
  <c r="R26" i="21"/>
  <c r="C39" i="9"/>
  <c r="D38" i="9"/>
  <c r="M38" i="9"/>
  <c r="S21" i="21"/>
  <c r="S18" i="19"/>
  <c r="C40" i="8"/>
  <c r="D39" i="8"/>
  <c r="M39" i="8"/>
  <c r="R16" i="21"/>
  <c r="R14" i="19"/>
  <c r="C39" i="7"/>
  <c r="D38" i="7"/>
  <c r="M38" i="7"/>
  <c r="R11" i="21"/>
  <c r="R10" i="19"/>
  <c r="C39" i="6"/>
  <c r="D38" i="6"/>
  <c r="M38" i="6"/>
  <c r="R6" i="21"/>
  <c r="R6" i="19"/>
  <c r="C39" i="2"/>
  <c r="M39" i="2" s="1"/>
  <c r="D38" i="2"/>
  <c r="M37" i="2"/>
  <c r="M38" i="2"/>
  <c r="M46" i="2"/>
  <c r="N46" i="2"/>
  <c r="M36" i="2"/>
  <c r="M17" i="2"/>
  <c r="M18" i="2"/>
  <c r="M19" i="2"/>
  <c r="M20" i="2"/>
  <c r="M21" i="2"/>
  <c r="M22" i="2"/>
  <c r="M23" i="2"/>
  <c r="M24" i="2"/>
  <c r="M25" i="2"/>
  <c r="M26" i="2"/>
  <c r="N26" i="2"/>
  <c r="LH8" i="23" l="1"/>
  <c r="LH14" i="23" s="1"/>
  <c r="LH19" i="23" s="1"/>
  <c r="LH9" i="23"/>
  <c r="LH15" i="23" s="1"/>
  <c r="LH20" i="23" s="1"/>
  <c r="LH6" i="23"/>
  <c r="LH12" i="23" s="1"/>
  <c r="LH17" i="23" s="1"/>
  <c r="LH7" i="23"/>
  <c r="LH13" i="23" s="1"/>
  <c r="LH18" i="23" s="1"/>
  <c r="KE8" i="23"/>
  <c r="KE14" i="23" s="1"/>
  <c r="KE19" i="23" s="1"/>
  <c r="KE9" i="23"/>
  <c r="KE15" i="23" s="1"/>
  <c r="KE6" i="23"/>
  <c r="KE12" i="23" s="1"/>
  <c r="KE17" i="23" s="1"/>
  <c r="KE7" i="23"/>
  <c r="KE13" i="23" s="1"/>
  <c r="KD18" i="23"/>
  <c r="FM8" i="23"/>
  <c r="FM14" i="23" s="1"/>
  <c r="FM9" i="23"/>
  <c r="FM15" i="23" s="1"/>
  <c r="FM6" i="23"/>
  <c r="FM12" i="23" s="1"/>
  <c r="FM7" i="23"/>
  <c r="FM13" i="23" s="1"/>
  <c r="LH7" i="22"/>
  <c r="LH11" i="22" s="1"/>
  <c r="LH6" i="22"/>
  <c r="LH10" i="22" s="1"/>
  <c r="KD13" i="22"/>
  <c r="KE7" i="22"/>
  <c r="KE11" i="22" s="1"/>
  <c r="KE14" i="22" s="1"/>
  <c r="KE6" i="22"/>
  <c r="KE10" i="22" s="1"/>
  <c r="KE13" i="22" s="1"/>
  <c r="FM7" i="22"/>
  <c r="FM11" i="22" s="1"/>
  <c r="FM6" i="22"/>
  <c r="FM10" i="22" s="1"/>
  <c r="P11" i="23"/>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P61" i="21"/>
  <c r="O54" i="19"/>
  <c r="O66" i="21"/>
  <c r="D36" i="16"/>
  <c r="M36" i="16"/>
  <c r="C37" i="16"/>
  <c r="Q56" i="21"/>
  <c r="Q46" i="19"/>
  <c r="C36" i="17"/>
  <c r="D25" i="17"/>
  <c r="M25" i="17"/>
  <c r="S51" i="21"/>
  <c r="S42" i="19"/>
  <c r="C40" i="14"/>
  <c r="D39" i="14"/>
  <c r="M39" i="14"/>
  <c r="S46" i="21"/>
  <c r="S38" i="19"/>
  <c r="C40" i="13"/>
  <c r="D39" i="13"/>
  <c r="M39" i="13"/>
  <c r="C40" i="12"/>
  <c r="D39" i="12"/>
  <c r="M39" i="12"/>
  <c r="S41" i="21"/>
  <c r="S34" i="19"/>
  <c r="S36" i="21"/>
  <c r="S30" i="19"/>
  <c r="C40" i="11"/>
  <c r="D39" i="11"/>
  <c r="M39" i="11"/>
  <c r="C40" i="10"/>
  <c r="D39" i="10"/>
  <c r="M39" i="10"/>
  <c r="C40" i="9"/>
  <c r="D39" i="9"/>
  <c r="M39" i="9"/>
  <c r="S22" i="19"/>
  <c r="S26" i="21"/>
  <c r="T18" i="19"/>
  <c r="T21" i="21"/>
  <c r="C41" i="8"/>
  <c r="D40" i="8"/>
  <c r="M40" i="8"/>
  <c r="S14" i="19"/>
  <c r="S16" i="21"/>
  <c r="C40" i="7"/>
  <c r="D39" i="7"/>
  <c r="M39" i="7"/>
  <c r="S11" i="21"/>
  <c r="S10" i="19"/>
  <c r="C40" i="6"/>
  <c r="D39" i="6"/>
  <c r="M39" i="6"/>
  <c r="S6" i="21"/>
  <c r="S6" i="19"/>
  <c r="C40" i="2"/>
  <c r="D39" i="2"/>
  <c r="S10" i="2"/>
  <c r="S6" i="2"/>
  <c r="N7" i="2"/>
  <c r="I10" i="2"/>
  <c r="I6" i="2"/>
  <c r="D7" i="2"/>
  <c r="M64" i="16"/>
  <c r="LI8" i="23" l="1"/>
  <c r="LI14" i="23" s="1"/>
  <c r="LI19" i="23" s="1"/>
  <c r="LI9" i="23"/>
  <c r="LI15" i="23" s="1"/>
  <c r="LI20" i="23" s="1"/>
  <c r="LI6" i="23"/>
  <c r="LI12" i="23" s="1"/>
  <c r="LI17" i="23" s="1"/>
  <c r="LI7" i="23"/>
  <c r="LI13" i="23" s="1"/>
  <c r="LI18" i="23" s="1"/>
  <c r="KE20" i="23"/>
  <c r="KF8" i="23"/>
  <c r="KF14" i="23" s="1"/>
  <c r="KF19" i="23" s="1"/>
  <c r="KF9" i="23"/>
  <c r="KF15" i="23" s="1"/>
  <c r="KF20" i="23" s="1"/>
  <c r="KF6" i="23"/>
  <c r="KF12" i="23" s="1"/>
  <c r="KF7" i="23"/>
  <c r="KF13" i="23" s="1"/>
  <c r="KE18" i="23"/>
  <c r="LI7" i="22"/>
  <c r="LI11" i="22" s="1"/>
  <c r="LI6" i="22"/>
  <c r="LI10" i="22" s="1"/>
  <c r="KF7" i="22"/>
  <c r="KF11" i="22" s="1"/>
  <c r="KF14" i="22" s="1"/>
  <c r="KF6" i="22"/>
  <c r="KF10" i="22" s="1"/>
  <c r="Q11" i="23"/>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Q61" i="21"/>
  <c r="R56" i="21"/>
  <c r="R46" i="19"/>
  <c r="P66" i="21"/>
  <c r="P54" i="19"/>
  <c r="M37" i="16"/>
  <c r="C38" i="16"/>
  <c r="D37" i="16"/>
  <c r="D38" i="15"/>
  <c r="M38" i="15"/>
  <c r="C39" i="15"/>
  <c r="D36" i="17"/>
  <c r="C37" i="17"/>
  <c r="M36" i="17"/>
  <c r="T42" i="19"/>
  <c r="T51" i="21"/>
  <c r="C41" i="14"/>
  <c r="D40" i="14"/>
  <c r="M40" i="14"/>
  <c r="T46" i="21"/>
  <c r="T38" i="19"/>
  <c r="C41" i="13"/>
  <c r="D40" i="13"/>
  <c r="M40" i="13"/>
  <c r="T34" i="19"/>
  <c r="T41" i="21"/>
  <c r="C41" i="12"/>
  <c r="D40" i="12"/>
  <c r="M40" i="12"/>
  <c r="T36" i="21"/>
  <c r="T30" i="19"/>
  <c r="C41" i="11"/>
  <c r="D40" i="11"/>
  <c r="M40" i="11"/>
  <c r="C41" i="10"/>
  <c r="D40" i="10"/>
  <c r="M40" i="10"/>
  <c r="T22" i="19"/>
  <c r="T26" i="21"/>
  <c r="C41" i="9"/>
  <c r="D40" i="9"/>
  <c r="M40" i="9"/>
  <c r="U21" i="21"/>
  <c r="U18" i="19"/>
  <c r="C42" i="8"/>
  <c r="D41" i="8"/>
  <c r="M41" i="8"/>
  <c r="T16" i="21"/>
  <c r="T14" i="19"/>
  <c r="C41" i="7"/>
  <c r="D40" i="7"/>
  <c r="M40" i="7"/>
  <c r="T11" i="21"/>
  <c r="T10" i="19"/>
  <c r="C41" i="6"/>
  <c r="D40" i="6"/>
  <c r="M40" i="6"/>
  <c r="T6" i="19"/>
  <c r="T6" i="21"/>
  <c r="C41" i="2"/>
  <c r="D40" i="2"/>
  <c r="M40" i="2"/>
  <c r="D1" i="13"/>
  <c r="R1" i="14"/>
  <c r="LJ8" i="23" l="1"/>
  <c r="LJ14" i="23" s="1"/>
  <c r="LJ19" i="23" s="1"/>
  <c r="LJ9" i="23"/>
  <c r="LJ15" i="23" s="1"/>
  <c r="LJ20" i="23" s="1"/>
  <c r="LJ6" i="23"/>
  <c r="LJ12" i="23" s="1"/>
  <c r="LJ17" i="23" s="1"/>
  <c r="LJ7" i="23"/>
  <c r="LJ13" i="23" s="1"/>
  <c r="LJ18" i="23" s="1"/>
  <c r="KG8" i="23"/>
  <c r="KG14" i="23" s="1"/>
  <c r="KG19" i="23" s="1"/>
  <c r="KG9" i="23"/>
  <c r="KG15" i="23" s="1"/>
  <c r="KG20" i="23" s="1"/>
  <c r="KG6" i="23"/>
  <c r="KG12" i="23" s="1"/>
  <c r="KG7" i="23"/>
  <c r="KG13" i="23" s="1"/>
  <c r="LJ7" i="22"/>
  <c r="LJ11" i="22" s="1"/>
  <c r="LJ14" i="22" s="1"/>
  <c r="LJ6" i="22"/>
  <c r="LJ10" i="22" s="1"/>
  <c r="LJ13" i="22" s="1"/>
  <c r="KF13" i="22"/>
  <c r="KG7" i="22"/>
  <c r="KG11" i="22" s="1"/>
  <c r="KG14" i="22" s="1"/>
  <c r="KG6" i="22"/>
  <c r="KG10" i="22" s="1"/>
  <c r="KG13" i="22" s="1"/>
  <c r="R11" i="23"/>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56" i="21"/>
  <c r="S46" i="19"/>
  <c r="Q66" i="21"/>
  <c r="Q54" i="19"/>
  <c r="R50" i="19"/>
  <c r="R61" i="21"/>
  <c r="U51" i="21"/>
  <c r="U42" i="19"/>
  <c r="C42" i="14"/>
  <c r="D41" i="14"/>
  <c r="M41" i="14"/>
  <c r="U46" i="21"/>
  <c r="U38" i="19"/>
  <c r="C42" i="13"/>
  <c r="D41" i="13"/>
  <c r="M41" i="13"/>
  <c r="U34" i="19"/>
  <c r="U41" i="21"/>
  <c r="C42" i="12"/>
  <c r="D41" i="12"/>
  <c r="M41" i="12"/>
  <c r="U30" i="19"/>
  <c r="U36" i="21"/>
  <c r="C42" i="11"/>
  <c r="D41" i="11"/>
  <c r="M41" i="11"/>
  <c r="C42" i="10"/>
  <c r="D41" i="10"/>
  <c r="M41" i="10"/>
  <c r="U26" i="21"/>
  <c r="U22" i="19"/>
  <c r="C42" i="9"/>
  <c r="D41" i="9"/>
  <c r="M41" i="9"/>
  <c r="V21" i="21"/>
  <c r="V18" i="19"/>
  <c r="C43" i="8"/>
  <c r="D42" i="8"/>
  <c r="M42" i="8"/>
  <c r="U16" i="21"/>
  <c r="U14" i="19"/>
  <c r="C42" i="7"/>
  <c r="D41" i="7"/>
  <c r="M41" i="7"/>
  <c r="U11" i="21"/>
  <c r="U10" i="19"/>
  <c r="C42" i="6"/>
  <c r="D41" i="6"/>
  <c r="M41" i="6"/>
  <c r="U6" i="21"/>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LK8" i="23" l="1"/>
  <c r="LK14" i="23" s="1"/>
  <c r="LK19" i="23" s="1"/>
  <c r="LK9" i="23"/>
  <c r="LK15" i="23" s="1"/>
  <c r="LK20" i="23" s="1"/>
  <c r="LK6" i="23"/>
  <c r="LK12" i="23" s="1"/>
  <c r="LK17" i="23" s="1"/>
  <c r="LK7" i="23"/>
  <c r="LK13" i="23" s="1"/>
  <c r="LK18" i="23" s="1"/>
  <c r="KH8" i="23"/>
  <c r="KH14" i="23" s="1"/>
  <c r="KH19" i="23" s="1"/>
  <c r="KH9" i="23"/>
  <c r="KH15" i="23" s="1"/>
  <c r="KH20" i="23" s="1"/>
  <c r="KH6" i="23"/>
  <c r="KH12" i="23" s="1"/>
  <c r="KH7" i="23"/>
  <c r="KH13" i="23" s="1"/>
  <c r="LK7" i="22"/>
  <c r="LK11" i="22" s="1"/>
  <c r="LK14" i="22" s="1"/>
  <c r="LK6" i="22"/>
  <c r="LK10" i="22" s="1"/>
  <c r="LK13" i="22" s="1"/>
  <c r="KH7" i="22"/>
  <c r="KH11" i="22" s="1"/>
  <c r="KH14" i="22" s="1"/>
  <c r="KH6" i="22"/>
  <c r="KH10" i="22" s="1"/>
  <c r="KH13" i="22" s="1"/>
  <c r="S11" i="23"/>
  <c r="R13" i="22"/>
  <c r="S9" i="22"/>
  <c r="S13" i="22" s="1"/>
  <c r="AY5" i="22"/>
  <c r="AY5" i="23"/>
  <c r="MP5" i="22"/>
  <c r="MP5" i="23"/>
  <c r="DI5" i="22"/>
  <c r="DI5" i="23"/>
  <c r="KI5" i="22"/>
  <c r="KI5" i="23"/>
  <c r="FQ5" i="22"/>
  <c r="FQ5" i="23"/>
  <c r="HZ5" i="22"/>
  <c r="HZ5" i="23"/>
  <c r="NR5" i="22"/>
  <c r="NR5" i="23"/>
  <c r="LL5" i="22"/>
  <c r="LL5" i="23"/>
  <c r="CC5" i="22"/>
  <c r="CC5" i="23"/>
  <c r="JE5" i="22"/>
  <c r="JE5" i="23"/>
  <c r="T5" i="22"/>
  <c r="T5" i="23"/>
  <c r="T11" i="23" s="1"/>
  <c r="EL5" i="22"/>
  <c r="EL5" i="23"/>
  <c r="GV5" i="22"/>
  <c r="GV5" i="23"/>
  <c r="N37" i="17"/>
  <c r="N38" i="16"/>
  <c r="N39" i="15"/>
  <c r="N41" i="13"/>
  <c r="N42" i="8"/>
  <c r="N41" i="14"/>
  <c r="N41" i="2"/>
  <c r="N41" i="11"/>
  <c r="N41" i="10"/>
  <c r="N41" i="12"/>
  <c r="M39" i="16"/>
  <c r="C40" i="16"/>
  <c r="D39" i="16"/>
  <c r="D40" i="15"/>
  <c r="M40" i="15"/>
  <c r="C41" i="15"/>
  <c r="C39" i="17"/>
  <c r="D38" i="17"/>
  <c r="M38" i="17"/>
  <c r="R66" i="21"/>
  <c r="R54" i="19"/>
  <c r="S61" i="21"/>
  <c r="S50" i="19"/>
  <c r="T56" i="21"/>
  <c r="T46" i="19"/>
  <c r="V51" i="21"/>
  <c r="V42" i="19"/>
  <c r="C43" i="14"/>
  <c r="D42" i="14"/>
  <c r="M42" i="14"/>
  <c r="V46" i="21"/>
  <c r="V38" i="19"/>
  <c r="C43" i="13"/>
  <c r="D42" i="13"/>
  <c r="M42" i="13"/>
  <c r="V34" i="19"/>
  <c r="V41" i="21"/>
  <c r="C43" i="12"/>
  <c r="D42" i="12"/>
  <c r="M42" i="12"/>
  <c r="V30" i="19"/>
  <c r="V36" i="21"/>
  <c r="C43" i="11"/>
  <c r="D42" i="11"/>
  <c r="M42" i="11"/>
  <c r="V26" i="19"/>
  <c r="V31" i="21"/>
  <c r="C43" i="10"/>
  <c r="D42" i="10"/>
  <c r="M42" i="10"/>
  <c r="C43" i="9"/>
  <c r="D42" i="9"/>
  <c r="M42" i="9"/>
  <c r="V26" i="21"/>
  <c r="V22" i="19"/>
  <c r="N41" i="9"/>
  <c r="W21" i="21"/>
  <c r="W18" i="19"/>
  <c r="C44" i="8"/>
  <c r="D43" i="8"/>
  <c r="M43" i="8"/>
  <c r="V14" i="19"/>
  <c r="V16" i="21"/>
  <c r="N41" i="7"/>
  <c r="C43" i="7"/>
  <c r="D42" i="7"/>
  <c r="M42" i="7"/>
  <c r="V10" i="19"/>
  <c r="V11" i="21"/>
  <c r="N41" i="6"/>
  <c r="C43" i="6"/>
  <c r="D42" i="6"/>
  <c r="M42" i="6"/>
  <c r="V6" i="21"/>
  <c r="V6" i="19"/>
  <c r="C43" i="2"/>
  <c r="D42" i="2"/>
  <c r="M42" i="2"/>
  <c r="E1" i="7"/>
  <c r="E1" i="2"/>
  <c r="E1" i="14"/>
  <c r="E1" i="8"/>
  <c r="E1" i="16"/>
  <c r="E1" i="13"/>
  <c r="E1" i="15"/>
  <c r="E1" i="17"/>
  <c r="E1" i="6"/>
  <c r="E1" i="10"/>
  <c r="E1" i="9"/>
  <c r="E1" i="12"/>
  <c r="LL8" i="23" l="1"/>
  <c r="LL14" i="23" s="1"/>
  <c r="LL19" i="23" s="1"/>
  <c r="LL9" i="23"/>
  <c r="LL15" i="23" s="1"/>
  <c r="LL20" i="23" s="1"/>
  <c r="LL6" i="23"/>
  <c r="LL12" i="23" s="1"/>
  <c r="LL17" i="23" s="1"/>
  <c r="LL7" i="23"/>
  <c r="LL13" i="23" s="1"/>
  <c r="LL18" i="23" s="1"/>
  <c r="KI8" i="23"/>
  <c r="KI14" i="23" s="1"/>
  <c r="KI19" i="23" s="1"/>
  <c r="KI9" i="23"/>
  <c r="KI15" i="23" s="1"/>
  <c r="KI20" i="23" s="1"/>
  <c r="KI6" i="23"/>
  <c r="KI12" i="23" s="1"/>
  <c r="KI17" i="23" s="1"/>
  <c r="KI7" i="23"/>
  <c r="KI13" i="23" s="1"/>
  <c r="KI18" i="23" s="1"/>
  <c r="FQ8" i="23"/>
  <c r="FQ14" i="23" s="1"/>
  <c r="FP14" i="23" s="1"/>
  <c r="FP19" i="23" s="1"/>
  <c r="FQ9" i="23"/>
  <c r="FQ15" i="23" s="1"/>
  <c r="FQ6" i="23"/>
  <c r="FQ12" i="23" s="1"/>
  <c r="FQ7" i="23"/>
  <c r="FQ13" i="23" s="1"/>
  <c r="LL7" i="22"/>
  <c r="LL11" i="22" s="1"/>
  <c r="LL14" i="22" s="1"/>
  <c r="LL6" i="22"/>
  <c r="LL10" i="22" s="1"/>
  <c r="LL13" i="22" s="1"/>
  <c r="KI7" i="22"/>
  <c r="KI11" i="22" s="1"/>
  <c r="KI14" i="22" s="1"/>
  <c r="KI6" i="22"/>
  <c r="KI10" i="22" s="1"/>
  <c r="KI13" i="22" s="1"/>
  <c r="FQ7" i="22"/>
  <c r="FQ11" i="22" s="1"/>
  <c r="FP11" i="22" s="1"/>
  <c r="FQ6" i="22"/>
  <c r="FQ10" i="22" s="1"/>
  <c r="S14" i="22"/>
  <c r="T9" i="22"/>
  <c r="T14" i="22" s="1"/>
  <c r="AZ5" i="22"/>
  <c r="AZ5" i="23"/>
  <c r="GW5" i="22"/>
  <c r="GW5" i="23"/>
  <c r="CD5" i="22"/>
  <c r="CD5" i="23"/>
  <c r="NS5" i="22"/>
  <c r="NS5" i="23"/>
  <c r="LM5" i="22"/>
  <c r="LM5" i="23"/>
  <c r="DJ5" i="22"/>
  <c r="DJ5" i="23"/>
  <c r="EM5" i="22"/>
  <c r="EM5" i="23"/>
  <c r="IA5" i="22"/>
  <c r="IA5" i="23"/>
  <c r="JF5" i="22"/>
  <c r="JF5" i="23"/>
  <c r="U5" i="22"/>
  <c r="U5" i="23"/>
  <c r="U11" i="23" s="1"/>
  <c r="FR5" i="22"/>
  <c r="FR5" i="23"/>
  <c r="KJ5" i="22"/>
  <c r="KJ5" i="23"/>
  <c r="MQ5" i="22"/>
  <c r="MQ5" i="23"/>
  <c r="U56" i="21"/>
  <c r="U46" i="19"/>
  <c r="N40" i="15"/>
  <c r="C40" i="17"/>
  <c r="D39" i="17"/>
  <c r="M39" i="17"/>
  <c r="T61" i="21"/>
  <c r="T50" i="19"/>
  <c r="N39" i="16"/>
  <c r="S54" i="19"/>
  <c r="S66" i="21"/>
  <c r="N38" i="17"/>
  <c r="D41" i="15"/>
  <c r="M41" i="15"/>
  <c r="C42" i="15"/>
  <c r="C41" i="16"/>
  <c r="D40" i="16"/>
  <c r="M40" i="16"/>
  <c r="W51" i="21"/>
  <c r="W42" i="19"/>
  <c r="N42" i="14"/>
  <c r="C44" i="14"/>
  <c r="D43" i="14"/>
  <c r="M43" i="14"/>
  <c r="W46" i="21"/>
  <c r="W38" i="19"/>
  <c r="N42" i="13"/>
  <c r="C44" i="13"/>
  <c r="D43" i="13"/>
  <c r="M43" i="13"/>
  <c r="W41" i="21"/>
  <c r="W34" i="19"/>
  <c r="N42" i="12"/>
  <c r="C44" i="12"/>
  <c r="D43" i="12"/>
  <c r="M43" i="12"/>
  <c r="W30" i="19"/>
  <c r="W36" i="21"/>
  <c r="N42" i="11"/>
  <c r="C44" i="11"/>
  <c r="D43" i="11"/>
  <c r="M43" i="11"/>
  <c r="W31" i="21"/>
  <c r="W26" i="19"/>
  <c r="N42" i="10"/>
  <c r="C44" i="10"/>
  <c r="D43" i="10"/>
  <c r="M43" i="10"/>
  <c r="W26" i="21"/>
  <c r="W22" i="19"/>
  <c r="N42" i="9"/>
  <c r="C44" i="9"/>
  <c r="D43" i="9"/>
  <c r="M43" i="9"/>
  <c r="X21" i="21"/>
  <c r="X18" i="19"/>
  <c r="N43" i="8"/>
  <c r="C45" i="8"/>
  <c r="D44" i="8"/>
  <c r="M44" i="8"/>
  <c r="C44" i="7"/>
  <c r="D43" i="7"/>
  <c r="M43" i="7"/>
  <c r="W16" i="21"/>
  <c r="W14" i="19"/>
  <c r="N42" i="7"/>
  <c r="C44" i="6"/>
  <c r="D43" i="6"/>
  <c r="M43" i="6"/>
  <c r="W11" i="21"/>
  <c r="W10" i="19"/>
  <c r="N42" i="6"/>
  <c r="W6" i="21"/>
  <c r="W6" i="19"/>
  <c r="N42" i="2"/>
  <c r="C44" i="2"/>
  <c r="D43" i="2"/>
  <c r="M43" i="2"/>
  <c r="LM8" i="23" l="1"/>
  <c r="LM14" i="23" s="1"/>
  <c r="LM19" i="23" s="1"/>
  <c r="LM9" i="23"/>
  <c r="LM15" i="23" s="1"/>
  <c r="LM20" i="23" s="1"/>
  <c r="LM6" i="23"/>
  <c r="LM12" i="23" s="1"/>
  <c r="LM17" i="23" s="1"/>
  <c r="LM7" i="23"/>
  <c r="LM13" i="23" s="1"/>
  <c r="LM18" i="23" s="1"/>
  <c r="KJ8" i="23"/>
  <c r="KJ14" i="23" s="1"/>
  <c r="KJ19" i="23" s="1"/>
  <c r="KJ9" i="23"/>
  <c r="KJ15" i="23" s="1"/>
  <c r="KJ20" i="23" s="1"/>
  <c r="KJ6" i="23"/>
  <c r="KJ12" i="23" s="1"/>
  <c r="KJ17" i="23" s="1"/>
  <c r="KJ7" i="23"/>
  <c r="KJ13" i="23" s="1"/>
  <c r="KJ18" i="23" s="1"/>
  <c r="FN14" i="23"/>
  <c r="FN19" i="23" s="1"/>
  <c r="FO14" i="23"/>
  <c r="FO19" i="23" s="1"/>
  <c r="FN12" i="23"/>
  <c r="FN17" i="23" s="1"/>
  <c r="FO12" i="23"/>
  <c r="FO17" i="23" s="1"/>
  <c r="FR8" i="23"/>
  <c r="FR14" i="23" s="1"/>
  <c r="FR9" i="23"/>
  <c r="FR15" i="23" s="1"/>
  <c r="FP12" i="23"/>
  <c r="FP17" i="23" s="1"/>
  <c r="FO15" i="23"/>
  <c r="FO20" i="23" s="1"/>
  <c r="FP15" i="23"/>
  <c r="FP20" i="23" s="1"/>
  <c r="FN15" i="23"/>
  <c r="FN13" i="23"/>
  <c r="FP13" i="23"/>
  <c r="FP18" i="23" s="1"/>
  <c r="FO13" i="23"/>
  <c r="FO18" i="23" s="1"/>
  <c r="FR6" i="23"/>
  <c r="FR12" i="23" s="1"/>
  <c r="FR7" i="23"/>
  <c r="FR13" i="23" s="1"/>
  <c r="LM7" i="22"/>
  <c r="LM11" i="22" s="1"/>
  <c r="LM14" i="22" s="1"/>
  <c r="LM6" i="22"/>
  <c r="LM10" i="22" s="1"/>
  <c r="LM13" i="22" s="1"/>
  <c r="KJ7" i="22"/>
  <c r="KJ11" i="22" s="1"/>
  <c r="KJ14" i="22" s="1"/>
  <c r="KJ6" i="22"/>
  <c r="KJ10" i="22" s="1"/>
  <c r="KJ13" i="22" s="1"/>
  <c r="FN11" i="22"/>
  <c r="FO11" i="22"/>
  <c r="FO10" i="22"/>
  <c r="FP10" i="22"/>
  <c r="FN10" i="22"/>
  <c r="FR7" i="22"/>
  <c r="FR11" i="22" s="1"/>
  <c r="FR6" i="22"/>
  <c r="FR10" i="22" s="1"/>
  <c r="T13" i="22"/>
  <c r="U9" i="22"/>
  <c r="U13" i="22" s="1"/>
  <c r="GX5" i="22"/>
  <c r="GX5" i="23"/>
  <c r="MR5" i="22"/>
  <c r="MR5" i="23"/>
  <c r="LN5" i="22"/>
  <c r="LN5" i="23"/>
  <c r="NT5" i="22"/>
  <c r="NT5" i="23"/>
  <c r="CE5" i="22"/>
  <c r="CE5" i="23"/>
  <c r="EN5" i="22"/>
  <c r="EN5" i="23"/>
  <c r="JG5" i="22"/>
  <c r="JG5" i="23"/>
  <c r="BA5" i="22"/>
  <c r="BA5" i="23"/>
  <c r="V5" i="22"/>
  <c r="V5" i="23"/>
  <c r="V11" i="23" s="1"/>
  <c r="DK5" i="22"/>
  <c r="DK5" i="23"/>
  <c r="FS5" i="22"/>
  <c r="FS5" i="23"/>
  <c r="IB5" i="22"/>
  <c r="IB5" i="23"/>
  <c r="KK5" i="22"/>
  <c r="KK5" i="23"/>
  <c r="C43" i="15"/>
  <c r="D42" i="15"/>
  <c r="M42" i="15"/>
  <c r="M41" i="16"/>
  <c r="C42" i="16"/>
  <c r="D41" i="16"/>
  <c r="C41" i="17"/>
  <c r="D40" i="17"/>
  <c r="M40" i="17"/>
  <c r="U61" i="21"/>
  <c r="U50" i="19"/>
  <c r="N40" i="16"/>
  <c r="N41" i="15"/>
  <c r="V46" i="19"/>
  <c r="V56" i="21"/>
  <c r="T54" i="19"/>
  <c r="T66" i="21"/>
  <c r="N39" i="17"/>
  <c r="C45" i="14"/>
  <c r="D44" i="14"/>
  <c r="M44" i="14"/>
  <c r="X51" i="21"/>
  <c r="X42" i="19"/>
  <c r="N43" i="14"/>
  <c r="C45" i="13"/>
  <c r="D44" i="13"/>
  <c r="M44" i="13"/>
  <c r="X46" i="21"/>
  <c r="X38" i="19"/>
  <c r="N43" i="13"/>
  <c r="C45" i="12"/>
  <c r="D44" i="12"/>
  <c r="M44" i="12"/>
  <c r="X41" i="21"/>
  <c r="X34" i="19"/>
  <c r="N43" i="12"/>
  <c r="C45" i="11"/>
  <c r="D44" i="11"/>
  <c r="M44" i="11"/>
  <c r="X30" i="19"/>
  <c r="X36" i="21"/>
  <c r="N43" i="11"/>
  <c r="C45" i="10"/>
  <c r="D44" i="10"/>
  <c r="M44" i="10"/>
  <c r="X31" i="21"/>
  <c r="X26" i="19"/>
  <c r="N43" i="10"/>
  <c r="C45" i="9"/>
  <c r="D44" i="9"/>
  <c r="M44" i="9"/>
  <c r="X26" i="21"/>
  <c r="X22" i="19"/>
  <c r="N43" i="9"/>
  <c r="C56" i="8"/>
  <c r="D45" i="8"/>
  <c r="M45" i="8"/>
  <c r="Y21" i="21"/>
  <c r="Y18" i="19"/>
  <c r="N44" i="8"/>
  <c r="X16" i="21"/>
  <c r="X14" i="19"/>
  <c r="N43" i="7"/>
  <c r="C45" i="7"/>
  <c r="D44" i="7"/>
  <c r="M44" i="7"/>
  <c r="X11" i="21"/>
  <c r="X10" i="19"/>
  <c r="N43" i="6"/>
  <c r="C45" i="6"/>
  <c r="D44" i="6"/>
  <c r="M44" i="6"/>
  <c r="X6" i="19"/>
  <c r="X6" i="21"/>
  <c r="N43" i="2"/>
  <c r="C45" i="2"/>
  <c r="D44" i="2"/>
  <c r="M44" i="2"/>
  <c r="LN8" i="23" l="1"/>
  <c r="LN14" i="23" s="1"/>
  <c r="LN19" i="23" s="1"/>
  <c r="LN9" i="23"/>
  <c r="LN15" i="23" s="1"/>
  <c r="LN20" i="23" s="1"/>
  <c r="LN6" i="23"/>
  <c r="LN12" i="23" s="1"/>
  <c r="LN17" i="23" s="1"/>
  <c r="LN7" i="23"/>
  <c r="LN13" i="23" s="1"/>
  <c r="LN18" i="23" s="1"/>
  <c r="KK8" i="23"/>
  <c r="KK14" i="23" s="1"/>
  <c r="KK19" i="23" s="1"/>
  <c r="KK9" i="23"/>
  <c r="KK15" i="23" s="1"/>
  <c r="KK20" i="23" s="1"/>
  <c r="KK6" i="23"/>
  <c r="KK12" i="23" s="1"/>
  <c r="KK17" i="23" s="1"/>
  <c r="KK7" i="23"/>
  <c r="KK13" i="23" s="1"/>
  <c r="KK18" i="23" s="1"/>
  <c r="FS8" i="23"/>
  <c r="FS14" i="23" s="1"/>
  <c r="FS9" i="23"/>
  <c r="FS15" i="23" s="1"/>
  <c r="FN20" i="23"/>
  <c r="FS6" i="23"/>
  <c r="FS12" i="23" s="1"/>
  <c r="FS7" i="23"/>
  <c r="FS13" i="23" s="1"/>
  <c r="FN18" i="23"/>
  <c r="LN7" i="22"/>
  <c r="LN11" i="22" s="1"/>
  <c r="LN14" i="22" s="1"/>
  <c r="LN6" i="22"/>
  <c r="LN10" i="22" s="1"/>
  <c r="LN13" i="22" s="1"/>
  <c r="KK7" i="22"/>
  <c r="KK11" i="22" s="1"/>
  <c r="KK14" i="22" s="1"/>
  <c r="KK6" i="22"/>
  <c r="KK10" i="22" s="1"/>
  <c r="KK13" i="22" s="1"/>
  <c r="FS7" i="22"/>
  <c r="FS11" i="22" s="1"/>
  <c r="FS6" i="22"/>
  <c r="FS10" i="22" s="1"/>
  <c r="U14" i="22"/>
  <c r="V9" i="22"/>
  <c r="V13" i="22" s="1"/>
  <c r="GY5" i="22"/>
  <c r="GY5" i="23"/>
  <c r="MS5" i="22"/>
  <c r="MS5" i="23"/>
  <c r="W5" i="22"/>
  <c r="W5" i="23"/>
  <c r="W11" i="23" s="1"/>
  <c r="CF5" i="22"/>
  <c r="CF5" i="23"/>
  <c r="EO5" i="22"/>
  <c r="EO5" i="23"/>
  <c r="LO5" i="22"/>
  <c r="LO5" i="23"/>
  <c r="FT5" i="22"/>
  <c r="FT5" i="23"/>
  <c r="IC5" i="22"/>
  <c r="IC5" i="23"/>
  <c r="KL5" i="22"/>
  <c r="KL5" i="23"/>
  <c r="NU5" i="22"/>
  <c r="NU5" i="23"/>
  <c r="JH5" i="22"/>
  <c r="JH5" i="23"/>
  <c r="DL5" i="22"/>
  <c r="DL5" i="23"/>
  <c r="BB5" i="22"/>
  <c r="BB5" i="23"/>
  <c r="U54" i="19"/>
  <c r="N40" i="17"/>
  <c r="U66" i="21"/>
  <c r="C42" i="17"/>
  <c r="D41" i="17"/>
  <c r="M41" i="17"/>
  <c r="V50" i="19"/>
  <c r="V61" i="21"/>
  <c r="N41" i="16"/>
  <c r="W46" i="19"/>
  <c r="N42" i="15"/>
  <c r="W56" i="21"/>
  <c r="M42" i="16"/>
  <c r="D42" i="16"/>
  <c r="C43" i="16"/>
  <c r="M43" i="15"/>
  <c r="D43" i="15"/>
  <c r="C44" i="15"/>
  <c r="C56" i="14"/>
  <c r="D45" i="14"/>
  <c r="M45" i="14"/>
  <c r="Y51" i="21"/>
  <c r="Y42" i="19"/>
  <c r="N44" i="14"/>
  <c r="Y38" i="19"/>
  <c r="Y46" i="21"/>
  <c r="N44" i="13"/>
  <c r="C56" i="13"/>
  <c r="D45" i="13"/>
  <c r="M45" i="13"/>
  <c r="Y41" i="21"/>
  <c r="Y34" i="19"/>
  <c r="N44" i="12"/>
  <c r="C56" i="12"/>
  <c r="D45" i="12"/>
  <c r="M45" i="12"/>
  <c r="C56" i="11"/>
  <c r="D45" i="11"/>
  <c r="M45" i="11"/>
  <c r="Y36" i="21"/>
  <c r="Y30" i="19"/>
  <c r="N44" i="11"/>
  <c r="Y31" i="21"/>
  <c r="Y26" i="19"/>
  <c r="N44" i="10"/>
  <c r="C56" i="10"/>
  <c r="D45" i="10"/>
  <c r="M45" i="10"/>
  <c r="Y22" i="19"/>
  <c r="Y26" i="21"/>
  <c r="N44" i="9"/>
  <c r="C56" i="9"/>
  <c r="D45" i="9"/>
  <c r="M45" i="9"/>
  <c r="Z21" i="21"/>
  <c r="Z18" i="19"/>
  <c r="N45" i="8"/>
  <c r="C57" i="8"/>
  <c r="D56" i="8"/>
  <c r="M56" i="8"/>
  <c r="C56" i="7"/>
  <c r="D45" i="7"/>
  <c r="M45" i="7"/>
  <c r="Y16" i="21"/>
  <c r="Y14" i="19"/>
  <c r="N44" i="7"/>
  <c r="C56" i="6"/>
  <c r="D45" i="6"/>
  <c r="M45" i="6"/>
  <c r="Y10" i="19"/>
  <c r="Y11" i="21"/>
  <c r="N44" i="6"/>
  <c r="Y6" i="21"/>
  <c r="Y6" i="19"/>
  <c r="N44" i="2"/>
  <c r="C56" i="2"/>
  <c r="D56" i="2" s="1"/>
  <c r="D45" i="2"/>
  <c r="M45" i="2"/>
  <c r="LO8" i="23" l="1"/>
  <c r="LO14" i="23" s="1"/>
  <c r="LO19" i="23" s="1"/>
  <c r="LO9" i="23"/>
  <c r="LO15" i="23" s="1"/>
  <c r="LO20" i="23" s="1"/>
  <c r="LO6" i="23"/>
  <c r="LO12" i="23" s="1"/>
  <c r="LO17" i="23" s="1"/>
  <c r="LO7" i="23"/>
  <c r="LO13" i="23" s="1"/>
  <c r="LO18" i="23" s="1"/>
  <c r="KL8" i="23"/>
  <c r="KL14" i="23" s="1"/>
  <c r="KL19" i="23" s="1"/>
  <c r="KL9" i="23"/>
  <c r="KL15" i="23" s="1"/>
  <c r="KL20" i="23" s="1"/>
  <c r="KL6" i="23"/>
  <c r="KL12" i="23" s="1"/>
  <c r="KL17" i="23" s="1"/>
  <c r="KL7" i="23"/>
  <c r="KL13" i="23" s="1"/>
  <c r="KL18" i="23" s="1"/>
  <c r="FT8" i="23"/>
  <c r="FT14" i="23" s="1"/>
  <c r="FT9" i="23"/>
  <c r="FT15" i="23" s="1"/>
  <c r="FT6" i="23"/>
  <c r="FT12" i="23" s="1"/>
  <c r="FT7" i="23"/>
  <c r="FT13" i="23" s="1"/>
  <c r="LO7" i="22"/>
  <c r="LO11" i="22" s="1"/>
  <c r="LO14" i="22" s="1"/>
  <c r="LO6" i="22"/>
  <c r="LO10" i="22" s="1"/>
  <c r="LO13" i="22" s="1"/>
  <c r="KL7" i="22"/>
  <c r="KL11" i="22" s="1"/>
  <c r="KL14" i="22" s="1"/>
  <c r="KL6" i="22"/>
  <c r="KL10" i="22" s="1"/>
  <c r="KL13" i="22" s="1"/>
  <c r="FT7" i="22"/>
  <c r="FT11" i="22" s="1"/>
  <c r="FT6" i="22"/>
  <c r="FT10" i="22" s="1"/>
  <c r="V14" i="22"/>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W61" i="21"/>
  <c r="N42" i="16"/>
  <c r="W50" i="19"/>
  <c r="N43" i="15"/>
  <c r="X46" i="19"/>
  <c r="X56" i="21"/>
  <c r="N41" i="17"/>
  <c r="V54" i="19"/>
  <c r="V66" i="21"/>
  <c r="Z51" i="21"/>
  <c r="Z42" i="19"/>
  <c r="N45" i="14"/>
  <c r="C57" i="14"/>
  <c r="D56" i="14"/>
  <c r="M56" i="14"/>
  <c r="C57" i="13"/>
  <c r="D56" i="13"/>
  <c r="M56" i="13"/>
  <c r="Z46" i="21"/>
  <c r="Z38" i="19"/>
  <c r="N45" i="13"/>
  <c r="C57" i="12"/>
  <c r="D56" i="12"/>
  <c r="M56" i="12"/>
  <c r="Z41" i="21"/>
  <c r="Z34" i="19"/>
  <c r="N45" i="12"/>
  <c r="Z36" i="21"/>
  <c r="Z30" i="19"/>
  <c r="N45" i="11"/>
  <c r="C57" i="11"/>
  <c r="D56" i="11"/>
  <c r="M56" i="11"/>
  <c r="C57" i="10"/>
  <c r="D56" i="10"/>
  <c r="M56" i="10"/>
  <c r="Z31" i="21"/>
  <c r="Z26" i="19"/>
  <c r="N45" i="10"/>
  <c r="C57" i="9"/>
  <c r="D56" i="9"/>
  <c r="M56" i="9"/>
  <c r="Z22" i="19"/>
  <c r="Z26" i="21"/>
  <c r="N45" i="9"/>
  <c r="C58" i="8"/>
  <c r="D57" i="8"/>
  <c r="M57" i="8"/>
  <c r="AA21" i="21"/>
  <c r="AA18" i="19"/>
  <c r="N56" i="8"/>
  <c r="Z16" i="21"/>
  <c r="Z14" i="19"/>
  <c r="N45" i="7"/>
  <c r="C57" i="7"/>
  <c r="D56" i="7"/>
  <c r="M56" i="7"/>
  <c r="Z10" i="19"/>
  <c r="Z11" i="21"/>
  <c r="N45" i="6"/>
  <c r="C57" i="6"/>
  <c r="D56" i="6"/>
  <c r="M56" i="6"/>
  <c r="AA6" i="21"/>
  <c r="AA6" i="19"/>
  <c r="N56" i="2"/>
  <c r="Z6" i="21"/>
  <c r="Z6" i="19"/>
  <c r="N45" i="2"/>
  <c r="C57" i="2"/>
  <c r="D57" i="2" s="1"/>
  <c r="M56" i="2"/>
  <c r="LP8" i="23" l="1"/>
  <c r="LP14" i="23" s="1"/>
  <c r="LP19" i="23" s="1"/>
  <c r="LP9" i="23"/>
  <c r="LP15" i="23" s="1"/>
  <c r="LP20" i="23" s="1"/>
  <c r="LP6" i="23"/>
  <c r="LP12" i="23" s="1"/>
  <c r="LP17" i="23" s="1"/>
  <c r="LP7" i="23"/>
  <c r="LP13" i="23" s="1"/>
  <c r="LP18" i="23" s="1"/>
  <c r="KM8" i="23"/>
  <c r="KM14" i="23" s="1"/>
  <c r="KM19" i="23" s="1"/>
  <c r="KM9" i="23"/>
  <c r="KM15" i="23" s="1"/>
  <c r="KM20" i="23" s="1"/>
  <c r="KM6" i="23"/>
  <c r="KM12" i="23" s="1"/>
  <c r="KM17" i="23" s="1"/>
  <c r="KM7" i="23"/>
  <c r="KM13" i="23" s="1"/>
  <c r="KM18" i="23" s="1"/>
  <c r="FU8" i="23"/>
  <c r="FU14" i="23" s="1"/>
  <c r="FU9" i="23"/>
  <c r="FU15" i="23" s="1"/>
  <c r="FU6" i="23"/>
  <c r="FU12" i="23" s="1"/>
  <c r="FU7" i="23"/>
  <c r="FU13" i="23" s="1"/>
  <c r="LP7" i="22"/>
  <c r="LP11" i="22" s="1"/>
  <c r="LP6" i="22"/>
  <c r="LP10" i="22" s="1"/>
  <c r="KM7" i="22"/>
  <c r="KM11" i="22" s="1"/>
  <c r="KM14" i="22" s="1"/>
  <c r="KM6" i="22"/>
  <c r="KM10" i="22" s="1"/>
  <c r="KM13" i="22" s="1"/>
  <c r="FU7" i="22"/>
  <c r="FU11" i="22" s="1"/>
  <c r="FU6" i="22"/>
  <c r="FU10" i="22" s="1"/>
  <c r="W14" i="22"/>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W66" i="21"/>
  <c r="W54" i="19"/>
  <c r="M45" i="15"/>
  <c r="C56" i="15"/>
  <c r="D45" i="15"/>
  <c r="D44" i="16"/>
  <c r="M44" i="16"/>
  <c r="C45" i="16"/>
  <c r="C44" i="17"/>
  <c r="M43" i="17"/>
  <c r="D43" i="17"/>
  <c r="Y56" i="21"/>
  <c r="N44" i="15"/>
  <c r="Y46" i="19"/>
  <c r="X61" i="21"/>
  <c r="X50" i="19"/>
  <c r="N43" i="16"/>
  <c r="AA51" i="21"/>
  <c r="AA42" i="19"/>
  <c r="N56" i="14"/>
  <c r="C58" i="14"/>
  <c r="D57" i="14"/>
  <c r="M57" i="14"/>
  <c r="AA46" i="21"/>
  <c r="AA38" i="19"/>
  <c r="N56" i="13"/>
  <c r="C58" i="13"/>
  <c r="D57" i="13"/>
  <c r="M57" i="13"/>
  <c r="AA34" i="19"/>
  <c r="AA41" i="21"/>
  <c r="N56" i="12"/>
  <c r="C58" i="12"/>
  <c r="D57" i="12"/>
  <c r="M57" i="12"/>
  <c r="AA30" i="19"/>
  <c r="AA36" i="21"/>
  <c r="N56" i="11"/>
  <c r="C58" i="11"/>
  <c r="D57" i="11"/>
  <c r="M57" i="11"/>
  <c r="AA31" i="21"/>
  <c r="AA26" i="19"/>
  <c r="N56" i="10"/>
  <c r="C58" i="10"/>
  <c r="D57" i="10"/>
  <c r="M57" i="10"/>
  <c r="AA22" i="19"/>
  <c r="AA26" i="21"/>
  <c r="N56" i="9"/>
  <c r="C58" i="9"/>
  <c r="D57" i="9"/>
  <c r="M57" i="9"/>
  <c r="AB21" i="21"/>
  <c r="AB18" i="19"/>
  <c r="N57" i="8"/>
  <c r="C59" i="8"/>
  <c r="D58" i="8"/>
  <c r="M58" i="8"/>
  <c r="C58" i="7"/>
  <c r="D57" i="7"/>
  <c r="M57" i="7"/>
  <c r="AA16" i="21"/>
  <c r="AA14" i="19"/>
  <c r="N56" i="7"/>
  <c r="C58" i="6"/>
  <c r="D57" i="6"/>
  <c r="M57" i="6"/>
  <c r="AA11" i="21"/>
  <c r="AA10" i="19"/>
  <c r="N56" i="6"/>
  <c r="AB6" i="19"/>
  <c r="AB6" i="21"/>
  <c r="N57" i="2"/>
  <c r="C58" i="2"/>
  <c r="D58" i="2" s="1"/>
  <c r="M57" i="2"/>
  <c r="LQ8" i="23" l="1"/>
  <c r="LQ14" i="23" s="1"/>
  <c r="LQ19" i="23" s="1"/>
  <c r="LQ9" i="23"/>
  <c r="LQ15" i="23" s="1"/>
  <c r="LQ20" i="23" s="1"/>
  <c r="LQ6" i="23"/>
  <c r="LQ12" i="23" s="1"/>
  <c r="LQ17" i="23" s="1"/>
  <c r="LQ7" i="23"/>
  <c r="LQ13" i="23" s="1"/>
  <c r="LQ18" i="23" s="1"/>
  <c r="KN8" i="23"/>
  <c r="KN14" i="23" s="1"/>
  <c r="KN19" i="23" s="1"/>
  <c r="KN9" i="23"/>
  <c r="KN15" i="23" s="1"/>
  <c r="KN20" i="23" s="1"/>
  <c r="KN6" i="23"/>
  <c r="KN12" i="23" s="1"/>
  <c r="KN17" i="23" s="1"/>
  <c r="KN7" i="23"/>
  <c r="KN13" i="23" s="1"/>
  <c r="KN18" i="23" s="1"/>
  <c r="FV8" i="23"/>
  <c r="FV14" i="23" s="1"/>
  <c r="FV9" i="23"/>
  <c r="FV15" i="23" s="1"/>
  <c r="FV6" i="23"/>
  <c r="FV12" i="23" s="1"/>
  <c r="FV7" i="23"/>
  <c r="FV13" i="23" s="1"/>
  <c r="LQ7" i="22"/>
  <c r="LQ11" i="22" s="1"/>
  <c r="LQ6" i="22"/>
  <c r="LQ10" i="22" s="1"/>
  <c r="KN7" i="22"/>
  <c r="KN11" i="22" s="1"/>
  <c r="KN14" i="22" s="1"/>
  <c r="KN6" i="22"/>
  <c r="KN10" i="22" s="1"/>
  <c r="KN13" i="22" s="1"/>
  <c r="FV7" i="22"/>
  <c r="FV11" i="22" s="1"/>
  <c r="FV6" i="22"/>
  <c r="FV10" i="22" s="1"/>
  <c r="X14" i="22"/>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Y61" i="21"/>
  <c r="N44" i="16"/>
  <c r="Y50" i="19"/>
  <c r="C45" i="17"/>
  <c r="M44" i="17"/>
  <c r="D44" i="17"/>
  <c r="N45" i="15"/>
  <c r="Z46" i="19"/>
  <c r="Z56" i="21"/>
  <c r="N43" i="17"/>
  <c r="X54" i="19"/>
  <c r="X66" i="21"/>
  <c r="C56" i="16"/>
  <c r="D45" i="16"/>
  <c r="M45" i="16"/>
  <c r="C57" i="15"/>
  <c r="D56" i="15"/>
  <c r="M56" i="15"/>
  <c r="C59" i="14"/>
  <c r="D58" i="14"/>
  <c r="M58" i="14"/>
  <c r="AB51" i="21"/>
  <c r="AB42" i="19"/>
  <c r="N57" i="14"/>
  <c r="C59" i="13"/>
  <c r="D58" i="13"/>
  <c r="M58" i="13"/>
  <c r="AB46" i="21"/>
  <c r="AB38" i="19"/>
  <c r="N57" i="13"/>
  <c r="C59" i="12"/>
  <c r="D58" i="12"/>
  <c r="M58" i="12"/>
  <c r="AB34" i="19"/>
  <c r="AB41" i="21"/>
  <c r="N57" i="12"/>
  <c r="C59" i="11"/>
  <c r="D58" i="11"/>
  <c r="M58" i="11"/>
  <c r="AB36" i="21"/>
  <c r="AB30" i="19"/>
  <c r="N57" i="11"/>
  <c r="C59" i="10"/>
  <c r="D58" i="10"/>
  <c r="M58" i="10"/>
  <c r="AB31" i="21"/>
  <c r="AB26" i="19"/>
  <c r="N57" i="10"/>
  <c r="C59" i="9"/>
  <c r="D58" i="9"/>
  <c r="M58" i="9"/>
  <c r="AB26" i="21"/>
  <c r="AB22" i="19"/>
  <c r="N57" i="9"/>
  <c r="C60" i="8"/>
  <c r="D59" i="8"/>
  <c r="M59" i="8"/>
  <c r="AC21" i="21"/>
  <c r="AC18" i="19"/>
  <c r="N58" i="8"/>
  <c r="AB16" i="21"/>
  <c r="AB14" i="19"/>
  <c r="N57" i="7"/>
  <c r="C59" i="7"/>
  <c r="D58" i="7"/>
  <c r="M58" i="7"/>
  <c r="AB11" i="21"/>
  <c r="AB10" i="19"/>
  <c r="N57" i="6"/>
  <c r="C59" i="6"/>
  <c r="D58" i="6"/>
  <c r="M58" i="6"/>
  <c r="AC6" i="19"/>
  <c r="AC6" i="21"/>
  <c r="N58" i="2"/>
  <c r="C59" i="2"/>
  <c r="D59" i="2" s="1"/>
  <c r="M58" i="2"/>
  <c r="LR8" i="23" l="1"/>
  <c r="LR14" i="23" s="1"/>
  <c r="LR19" i="23" s="1"/>
  <c r="LR9" i="23"/>
  <c r="LR15" i="23" s="1"/>
  <c r="LR20" i="23" s="1"/>
  <c r="LR6" i="23"/>
  <c r="LR12" i="23" s="1"/>
  <c r="LR17" i="23" s="1"/>
  <c r="LR7" i="23"/>
  <c r="LR13" i="23" s="1"/>
  <c r="LR18" i="23" s="1"/>
  <c r="KO8" i="23"/>
  <c r="KO14" i="23" s="1"/>
  <c r="KO19" i="23" s="1"/>
  <c r="KO9" i="23"/>
  <c r="KO15" i="23" s="1"/>
  <c r="KO20" i="23" s="1"/>
  <c r="KO6" i="23"/>
  <c r="KO12" i="23" s="1"/>
  <c r="KO17" i="23" s="1"/>
  <c r="KO7" i="23"/>
  <c r="KO13" i="23" s="1"/>
  <c r="KO18" i="23" s="1"/>
  <c r="FW8" i="23"/>
  <c r="FW14" i="23" s="1"/>
  <c r="FW9" i="23"/>
  <c r="FW15" i="23" s="1"/>
  <c r="FW6" i="23"/>
  <c r="FW12" i="23" s="1"/>
  <c r="FW7" i="23"/>
  <c r="FW13" i="23" s="1"/>
  <c r="LR7" i="22"/>
  <c r="LR11" i="22" s="1"/>
  <c r="LR14" i="22" s="1"/>
  <c r="LR6" i="22"/>
  <c r="LR10" i="22" s="1"/>
  <c r="LR13" i="22" s="1"/>
  <c r="KO7" i="22"/>
  <c r="KO11" i="22" s="1"/>
  <c r="KO14" i="22" s="1"/>
  <c r="KO6" i="22"/>
  <c r="KO10" i="22" s="1"/>
  <c r="KO13" i="22" s="1"/>
  <c r="FW7" i="22"/>
  <c r="FW11" i="22" s="1"/>
  <c r="FW6" i="22"/>
  <c r="FW10" i="22" s="1"/>
  <c r="Z14" i="22"/>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61" i="21"/>
  <c r="Z50" i="19"/>
  <c r="N45" i="16"/>
  <c r="Y66" i="21"/>
  <c r="Y54" i="19"/>
  <c r="N44" i="17"/>
  <c r="AA46" i="19"/>
  <c r="AA56" i="21"/>
  <c r="N56" i="15"/>
  <c r="D56" i="16"/>
  <c r="M56" i="16"/>
  <c r="C57" i="16"/>
  <c r="AC51" i="21"/>
  <c r="AC42" i="19"/>
  <c r="N58" i="14"/>
  <c r="C60" i="14"/>
  <c r="D59" i="14"/>
  <c r="M59" i="14"/>
  <c r="AC46" i="21"/>
  <c r="AC38" i="19"/>
  <c r="N58" i="13"/>
  <c r="C60" i="13"/>
  <c r="D59" i="13"/>
  <c r="M59" i="13"/>
  <c r="AC41" i="21"/>
  <c r="AC34" i="19"/>
  <c r="N58" i="12"/>
  <c r="C60" i="12"/>
  <c r="D59" i="12"/>
  <c r="M59" i="12"/>
  <c r="AC30" i="19"/>
  <c r="AC36" i="21"/>
  <c r="N58" i="11"/>
  <c r="C60" i="11"/>
  <c r="D59" i="11"/>
  <c r="M59" i="11"/>
  <c r="AC26" i="19"/>
  <c r="AC31" i="21"/>
  <c r="N58" i="10"/>
  <c r="C60" i="10"/>
  <c r="D59" i="10"/>
  <c r="M59" i="10"/>
  <c r="AC22" i="19"/>
  <c r="AC26" i="21"/>
  <c r="N58" i="9"/>
  <c r="C60" i="9"/>
  <c r="D59" i="9"/>
  <c r="M59" i="9"/>
  <c r="AD21" i="21"/>
  <c r="AD18" i="19"/>
  <c r="N59" i="8"/>
  <c r="C61" i="8"/>
  <c r="D60" i="8"/>
  <c r="M60" i="8"/>
  <c r="C60" i="7"/>
  <c r="D59" i="7"/>
  <c r="M59" i="7"/>
  <c r="AC16" i="21"/>
  <c r="AC14" i="19"/>
  <c r="N58" i="7"/>
  <c r="C60" i="6"/>
  <c r="D59" i="6"/>
  <c r="M59" i="6"/>
  <c r="AC11" i="21"/>
  <c r="AC10" i="19"/>
  <c r="N58" i="6"/>
  <c r="AD6" i="21"/>
  <c r="AD6" i="19"/>
  <c r="N59" i="2"/>
  <c r="C60" i="2"/>
  <c r="D60" i="2" s="1"/>
  <c r="M59" i="2"/>
  <c r="LS8" i="23" l="1"/>
  <c r="LS14" i="23" s="1"/>
  <c r="LS19" i="23" s="1"/>
  <c r="LS9" i="23"/>
  <c r="LS15" i="23" s="1"/>
  <c r="LS20" i="23" s="1"/>
  <c r="LS6" i="23"/>
  <c r="LS12" i="23" s="1"/>
  <c r="LS17" i="23" s="1"/>
  <c r="LS7" i="23"/>
  <c r="LS13" i="23" s="1"/>
  <c r="LS18" i="23" s="1"/>
  <c r="KP8" i="23"/>
  <c r="KP14" i="23" s="1"/>
  <c r="KP19" i="23" s="1"/>
  <c r="KP9" i="23"/>
  <c r="KP15" i="23" s="1"/>
  <c r="KP20" i="23" s="1"/>
  <c r="KP6" i="23"/>
  <c r="KP12" i="23" s="1"/>
  <c r="KP17" i="23" s="1"/>
  <c r="KP7" i="23"/>
  <c r="KP13" i="23" s="1"/>
  <c r="KP18" i="23" s="1"/>
  <c r="FX8" i="23"/>
  <c r="FX14" i="23" s="1"/>
  <c r="FX9" i="23"/>
  <c r="FX15" i="23" s="1"/>
  <c r="FX6" i="23"/>
  <c r="FX12" i="23" s="1"/>
  <c r="FX7" i="23"/>
  <c r="FX13" i="23" s="1"/>
  <c r="LS7" i="22"/>
  <c r="LS11" i="22" s="1"/>
  <c r="LS14" i="22" s="1"/>
  <c r="LS6" i="22"/>
  <c r="LS10" i="22" s="1"/>
  <c r="LS13" i="22" s="1"/>
  <c r="KP7" i="22"/>
  <c r="KP11" i="22" s="1"/>
  <c r="KP14" i="22" s="1"/>
  <c r="KP6" i="22"/>
  <c r="KP10" i="22" s="1"/>
  <c r="KP13" i="22" s="1"/>
  <c r="FX7" i="22"/>
  <c r="FX11" i="22" s="1"/>
  <c r="FX6" i="22"/>
  <c r="FX10" i="22" s="1"/>
  <c r="AA14" i="22"/>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56" i="21"/>
  <c r="AB46" i="19"/>
  <c r="N57" i="15"/>
  <c r="AA50" i="19"/>
  <c r="N56" i="16"/>
  <c r="AA61" i="21"/>
  <c r="C58" i="16"/>
  <c r="D57" i="16"/>
  <c r="M57" i="16"/>
  <c r="N45" i="17"/>
  <c r="Z54" i="19"/>
  <c r="Z66" i="21"/>
  <c r="M58" i="15"/>
  <c r="C59" i="15"/>
  <c r="D58" i="15"/>
  <c r="C57" i="17"/>
  <c r="M56" i="17"/>
  <c r="D56" i="17"/>
  <c r="C61" i="14"/>
  <c r="D60" i="14"/>
  <c r="M60" i="14"/>
  <c r="AD42" i="19"/>
  <c r="AD51" i="21"/>
  <c r="N59" i="14"/>
  <c r="AD46" i="21"/>
  <c r="AD38" i="19"/>
  <c r="N59" i="13"/>
  <c r="C61" i="13"/>
  <c r="D60" i="13"/>
  <c r="M60" i="13"/>
  <c r="C61" i="12"/>
  <c r="D60" i="12"/>
  <c r="M60" i="12"/>
  <c r="AD34" i="19"/>
  <c r="AD41" i="21"/>
  <c r="N59" i="12"/>
  <c r="C61" i="11"/>
  <c r="D60" i="11"/>
  <c r="M60" i="11"/>
  <c r="AD36" i="21"/>
  <c r="AD30" i="19"/>
  <c r="N59" i="11"/>
  <c r="C61" i="10"/>
  <c r="D60" i="10"/>
  <c r="M60" i="10"/>
  <c r="AD31" i="21"/>
  <c r="AD26" i="19"/>
  <c r="N59" i="10"/>
  <c r="C61" i="9"/>
  <c r="D60" i="9"/>
  <c r="M60" i="9"/>
  <c r="AD26" i="21"/>
  <c r="AD22" i="19"/>
  <c r="N59" i="9"/>
  <c r="C62" i="8"/>
  <c r="D61" i="8"/>
  <c r="M61" i="8"/>
  <c r="AE21" i="21"/>
  <c r="AE18" i="19"/>
  <c r="N60" i="8"/>
  <c r="AD16" i="21"/>
  <c r="AD14" i="19"/>
  <c r="N59" i="7"/>
  <c r="C61" i="7"/>
  <c r="D60" i="7"/>
  <c r="M60" i="7"/>
  <c r="AD10" i="19"/>
  <c r="AD11" i="21"/>
  <c r="N59" i="6"/>
  <c r="C61" i="6"/>
  <c r="D60" i="6"/>
  <c r="M60" i="6"/>
  <c r="AE6" i="21"/>
  <c r="AE6" i="19"/>
  <c r="N60" i="2"/>
  <c r="C61" i="2"/>
  <c r="D61" i="2" s="1"/>
  <c r="M60" i="2"/>
  <c r="LT8" i="23" l="1"/>
  <c r="LT14" i="23" s="1"/>
  <c r="LT19" i="23" s="1"/>
  <c r="LT9" i="23"/>
  <c r="LT15" i="23" s="1"/>
  <c r="LT20" i="23" s="1"/>
  <c r="LT6" i="23"/>
  <c r="LT12" i="23" s="1"/>
  <c r="LT17" i="23" s="1"/>
  <c r="LT7" i="23"/>
  <c r="LT13" i="23" s="1"/>
  <c r="LT18" i="23" s="1"/>
  <c r="KQ8" i="23"/>
  <c r="KQ14" i="23" s="1"/>
  <c r="KQ19" i="23" s="1"/>
  <c r="KQ9" i="23"/>
  <c r="KQ15" i="23" s="1"/>
  <c r="KQ20" i="23" s="1"/>
  <c r="KQ6" i="23"/>
  <c r="KQ12" i="23" s="1"/>
  <c r="KQ17" i="23" s="1"/>
  <c r="KQ7" i="23"/>
  <c r="KQ13" i="23" s="1"/>
  <c r="KQ18" i="23" s="1"/>
  <c r="FY8" i="23"/>
  <c r="FY14" i="23" s="1"/>
  <c r="FY9" i="23"/>
  <c r="FY15" i="23" s="1"/>
  <c r="FY6" i="23"/>
  <c r="FY12" i="23" s="1"/>
  <c r="FY7" i="23"/>
  <c r="FY13" i="23" s="1"/>
  <c r="LT7" i="22"/>
  <c r="LT11" i="22" s="1"/>
  <c r="LT14" i="22" s="1"/>
  <c r="LT6" i="22"/>
  <c r="LT10" i="22" s="1"/>
  <c r="LT13" i="22" s="1"/>
  <c r="KQ7" i="22"/>
  <c r="KQ11" i="22" s="1"/>
  <c r="KQ14" i="22" s="1"/>
  <c r="KQ6" i="22"/>
  <c r="KQ10" i="22" s="1"/>
  <c r="KQ13" i="22" s="1"/>
  <c r="FY7" i="22"/>
  <c r="FY11" i="22" s="1"/>
  <c r="FY6" i="22"/>
  <c r="FY10" i="22" s="1"/>
  <c r="AB13" i="22"/>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61" i="21"/>
  <c r="AB50" i="19"/>
  <c r="N57" i="16"/>
  <c r="N58" i="15"/>
  <c r="AC46" i="19"/>
  <c r="AC56" i="21"/>
  <c r="D58" i="16"/>
  <c r="M58" i="16"/>
  <c r="C59" i="16"/>
  <c r="M57" i="17"/>
  <c r="C58" i="17"/>
  <c r="D57" i="17"/>
  <c r="AA66" i="21"/>
  <c r="AA54" i="19"/>
  <c r="N56" i="17"/>
  <c r="M59" i="15"/>
  <c r="C60" i="15"/>
  <c r="D59" i="15"/>
  <c r="AE51" i="21"/>
  <c r="AE42" i="19"/>
  <c r="N60" i="14"/>
  <c r="C62" i="14"/>
  <c r="D61" i="14"/>
  <c r="M61" i="14"/>
  <c r="C62" i="13"/>
  <c r="D61" i="13"/>
  <c r="M61" i="13"/>
  <c r="AE46" i="21"/>
  <c r="AE38" i="19"/>
  <c r="N60" i="13"/>
  <c r="AE41" i="21"/>
  <c r="AE34" i="19"/>
  <c r="N60" i="12"/>
  <c r="C62" i="12"/>
  <c r="D61" i="12"/>
  <c r="M61" i="12"/>
  <c r="AE36" i="21"/>
  <c r="AE30" i="19"/>
  <c r="N60" i="11"/>
  <c r="C62" i="11"/>
  <c r="D61" i="11"/>
  <c r="M61" i="11"/>
  <c r="AE31" i="21"/>
  <c r="AE26" i="19"/>
  <c r="N60" i="10"/>
  <c r="C62" i="10"/>
  <c r="D61" i="10"/>
  <c r="M61" i="10"/>
  <c r="AE22" i="19"/>
  <c r="AE26" i="21"/>
  <c r="N60" i="9"/>
  <c r="C62" i="9"/>
  <c r="D61" i="9"/>
  <c r="M61" i="9"/>
  <c r="AF21" i="21"/>
  <c r="AF18" i="19"/>
  <c r="N61" i="8"/>
  <c r="C63" i="8"/>
  <c r="D62" i="8"/>
  <c r="M62" i="8"/>
  <c r="AE16" i="21"/>
  <c r="AE14" i="19"/>
  <c r="N60" i="7"/>
  <c r="C62" i="7"/>
  <c r="D61" i="7"/>
  <c r="M61" i="7"/>
  <c r="C62" i="6"/>
  <c r="D61" i="6"/>
  <c r="M61" i="6"/>
  <c r="AE10" i="19"/>
  <c r="AE11" i="21"/>
  <c r="N60" i="6"/>
  <c r="AF6" i="19"/>
  <c r="AF6" i="21"/>
  <c r="N61" i="2"/>
  <c r="C62" i="2"/>
  <c r="D62" i="2" s="1"/>
  <c r="M61" i="2"/>
  <c r="LU8" i="23" l="1"/>
  <c r="LU14" i="23" s="1"/>
  <c r="LU19" i="23" s="1"/>
  <c r="LU9" i="23"/>
  <c r="LU15" i="23" s="1"/>
  <c r="LU20" i="23" s="1"/>
  <c r="LU6" i="23"/>
  <c r="LU12" i="23" s="1"/>
  <c r="LU17" i="23" s="1"/>
  <c r="LU7" i="23"/>
  <c r="LU13" i="23" s="1"/>
  <c r="LU18" i="23" s="1"/>
  <c r="KR8" i="23"/>
  <c r="KR14" i="23" s="1"/>
  <c r="KR19" i="23" s="1"/>
  <c r="KR9" i="23"/>
  <c r="KR15" i="23" s="1"/>
  <c r="KR20" i="23" s="1"/>
  <c r="KR6" i="23"/>
  <c r="KR12" i="23" s="1"/>
  <c r="KR17" i="23" s="1"/>
  <c r="KR7" i="23"/>
  <c r="KR13" i="23" s="1"/>
  <c r="KR18" i="23" s="1"/>
  <c r="FZ8" i="23"/>
  <c r="FZ14" i="23" s="1"/>
  <c r="FZ9" i="23"/>
  <c r="FZ15" i="23" s="1"/>
  <c r="FZ6" i="23"/>
  <c r="FZ12" i="23" s="1"/>
  <c r="FZ7" i="23"/>
  <c r="FZ13" i="23" s="1"/>
  <c r="LU7" i="22"/>
  <c r="LU11" i="22" s="1"/>
  <c r="LU14" i="22" s="1"/>
  <c r="LU6" i="22"/>
  <c r="LU10" i="22" s="1"/>
  <c r="LU13" i="22" s="1"/>
  <c r="KR7" i="22"/>
  <c r="KR11" i="22" s="1"/>
  <c r="KR14" i="22" s="1"/>
  <c r="KR6" i="22"/>
  <c r="KR10" i="22" s="1"/>
  <c r="KR13" i="22" s="1"/>
  <c r="FZ7" i="22"/>
  <c r="FZ11" i="22" s="1"/>
  <c r="FZ6" i="22"/>
  <c r="FZ10" i="22" s="1"/>
  <c r="AC13" i="22"/>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AC61" i="21"/>
  <c r="N58" i="16"/>
  <c r="N57" i="17"/>
  <c r="AB66" i="21"/>
  <c r="AB54" i="19"/>
  <c r="N59" i="15"/>
  <c r="AD56" i="21"/>
  <c r="AD46" i="19"/>
  <c r="M60" i="15"/>
  <c r="C61" i="15"/>
  <c r="D60" i="15"/>
  <c r="C60" i="16"/>
  <c r="D59" i="16"/>
  <c r="M59" i="16"/>
  <c r="AF51" i="21"/>
  <c r="AF42" i="19"/>
  <c r="N61" i="14"/>
  <c r="C63" i="14"/>
  <c r="D62" i="14"/>
  <c r="M62" i="14"/>
  <c r="AF46" i="21"/>
  <c r="AF38" i="19"/>
  <c r="N61" i="13"/>
  <c r="C63" i="13"/>
  <c r="D62" i="13"/>
  <c r="M62" i="13"/>
  <c r="C63" i="12"/>
  <c r="D62" i="12"/>
  <c r="M62" i="12"/>
  <c r="AF41" i="21"/>
  <c r="AF34" i="19"/>
  <c r="N61" i="12"/>
  <c r="AF30" i="19"/>
  <c r="AF36" i="21"/>
  <c r="N61" i="11"/>
  <c r="C63" i="11"/>
  <c r="D62" i="11"/>
  <c r="M62" i="11"/>
  <c r="C63" i="10"/>
  <c r="D62" i="10"/>
  <c r="M62" i="10"/>
  <c r="AF26" i="19"/>
  <c r="AF31" i="21"/>
  <c r="N61" i="10"/>
  <c r="C63" i="9"/>
  <c r="D62" i="9"/>
  <c r="M62" i="9"/>
  <c r="AF26" i="21"/>
  <c r="AF22" i="19"/>
  <c r="N61" i="9"/>
  <c r="C64" i="8"/>
  <c r="D63" i="8"/>
  <c r="M63" i="8"/>
  <c r="AG21" i="21"/>
  <c r="AG18" i="19"/>
  <c r="N62" i="8"/>
  <c r="AF14" i="19"/>
  <c r="AF16" i="21"/>
  <c r="N61" i="7"/>
  <c r="C63" i="7"/>
  <c r="D62" i="7"/>
  <c r="M62" i="7"/>
  <c r="AF11" i="21"/>
  <c r="AF10" i="19"/>
  <c r="N61" i="6"/>
  <c r="C63" i="6"/>
  <c r="D62" i="6"/>
  <c r="M62" i="6"/>
  <c r="AG6" i="21"/>
  <c r="AG6" i="19"/>
  <c r="N62" i="2"/>
  <c r="C63" i="2"/>
  <c r="D63" i="2" s="1"/>
  <c r="M62" i="2"/>
  <c r="LV8" i="23" l="1"/>
  <c r="LV14" i="23" s="1"/>
  <c r="LV19" i="23" s="1"/>
  <c r="LV9" i="23"/>
  <c r="LV15" i="23" s="1"/>
  <c r="LV20" i="23" s="1"/>
  <c r="LV6" i="23"/>
  <c r="LV12" i="23" s="1"/>
  <c r="LV17" i="23" s="1"/>
  <c r="LV7" i="23"/>
  <c r="LV13" i="23" s="1"/>
  <c r="LV18" i="23" s="1"/>
  <c r="KS8" i="23"/>
  <c r="KS14" i="23" s="1"/>
  <c r="KS19" i="23" s="1"/>
  <c r="KS9" i="23"/>
  <c r="KS15" i="23" s="1"/>
  <c r="KS20" i="23" s="1"/>
  <c r="KS6" i="23"/>
  <c r="KS12" i="23" s="1"/>
  <c r="KS17" i="23" s="1"/>
  <c r="KS7" i="23"/>
  <c r="KS13" i="23" s="1"/>
  <c r="KS18" i="23" s="1"/>
  <c r="GA8" i="23"/>
  <c r="GA14" i="23" s="1"/>
  <c r="GA9" i="23"/>
  <c r="GA15" i="23" s="1"/>
  <c r="GA6" i="23"/>
  <c r="GA12" i="23" s="1"/>
  <c r="GA7" i="23"/>
  <c r="GA13" i="23" s="1"/>
  <c r="LV7" i="22"/>
  <c r="LV11" i="22" s="1"/>
  <c r="LV14" i="22" s="1"/>
  <c r="LV6" i="22"/>
  <c r="LV10" i="22" s="1"/>
  <c r="LV13" i="22" s="1"/>
  <c r="KS7" i="22"/>
  <c r="KS11" i="22" s="1"/>
  <c r="KS14" i="22" s="1"/>
  <c r="KS6" i="22"/>
  <c r="KS10" i="22" s="1"/>
  <c r="KS13" i="22" s="1"/>
  <c r="GA7" i="22"/>
  <c r="GA11" i="22" s="1"/>
  <c r="GA6" i="22"/>
  <c r="GA10" i="22" s="1"/>
  <c r="AE11" i="23"/>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AF11" i="23" s="1"/>
  <c r="DT5" i="22"/>
  <c r="DT5" i="23"/>
  <c r="GB5" i="22"/>
  <c r="GB5" i="23"/>
  <c r="IK5" i="22"/>
  <c r="IK5" i="23"/>
  <c r="D60" i="16"/>
  <c r="C61" i="16"/>
  <c r="M60" i="16"/>
  <c r="N60" i="15"/>
  <c r="AE56" i="21"/>
  <c r="AE46" i="19"/>
  <c r="M61" i="15"/>
  <c r="C62" i="15"/>
  <c r="D61" i="15"/>
  <c r="AC66" i="21"/>
  <c r="AC54" i="19"/>
  <c r="N58" i="17"/>
  <c r="AD61" i="21"/>
  <c r="AD50" i="19"/>
  <c r="N59" i="16"/>
  <c r="M59" i="17"/>
  <c r="D59" i="17"/>
  <c r="C60" i="17"/>
  <c r="C64" i="14"/>
  <c r="D63" i="14"/>
  <c r="M63" i="14"/>
  <c r="AG51" i="21"/>
  <c r="AG42" i="19"/>
  <c r="N62" i="14"/>
  <c r="C64" i="13"/>
  <c r="D63" i="13"/>
  <c r="M63" i="13"/>
  <c r="AG46" i="21"/>
  <c r="AG38" i="19"/>
  <c r="N62" i="13"/>
  <c r="AG34" i="19"/>
  <c r="AG41" i="21"/>
  <c r="N62" i="12"/>
  <c r="C64" i="12"/>
  <c r="D63" i="12"/>
  <c r="M63" i="12"/>
  <c r="C64" i="11"/>
  <c r="D63" i="11"/>
  <c r="M63" i="11"/>
  <c r="AG36" i="21"/>
  <c r="AG30" i="19"/>
  <c r="N62" i="11"/>
  <c r="AG31" i="21"/>
  <c r="AG26" i="19"/>
  <c r="N62" i="10"/>
  <c r="C64" i="10"/>
  <c r="D63" i="10"/>
  <c r="M63" i="10"/>
  <c r="C64" i="9"/>
  <c r="D63" i="9"/>
  <c r="M63" i="9"/>
  <c r="AG26" i="21"/>
  <c r="AG22" i="19"/>
  <c r="N62" i="9"/>
  <c r="AH21" i="21"/>
  <c r="AH18" i="19"/>
  <c r="N63" i="8"/>
  <c r="C65" i="8"/>
  <c r="D64" i="8"/>
  <c r="M64" i="8"/>
  <c r="C64" i="7"/>
  <c r="D63" i="7"/>
  <c r="M63" i="7"/>
  <c r="AG16" i="21"/>
  <c r="AG14" i="19"/>
  <c r="N62" i="7"/>
  <c r="C64" i="6"/>
  <c r="D63" i="6"/>
  <c r="M63" i="6"/>
  <c r="AG10" i="19"/>
  <c r="AG11" i="21"/>
  <c r="N62" i="6"/>
  <c r="AH6" i="21"/>
  <c r="AH6" i="19"/>
  <c r="N63" i="2"/>
  <c r="C64" i="2"/>
  <c r="D64" i="2" s="1"/>
  <c r="M63" i="2"/>
  <c r="LW8" i="23" l="1"/>
  <c r="LW14" i="23" s="1"/>
  <c r="LW19" i="23" s="1"/>
  <c r="LW9" i="23"/>
  <c r="LW15" i="23" s="1"/>
  <c r="LW20" i="23" s="1"/>
  <c r="LW6" i="23"/>
  <c r="LW12" i="23" s="1"/>
  <c r="LW17" i="23" s="1"/>
  <c r="LW7" i="23"/>
  <c r="LW13" i="23" s="1"/>
  <c r="LW18" i="23" s="1"/>
  <c r="KT8" i="23"/>
  <c r="KT14" i="23" s="1"/>
  <c r="KT19" i="23" s="1"/>
  <c r="KT9" i="23"/>
  <c r="KT15" i="23" s="1"/>
  <c r="KT20" i="23" s="1"/>
  <c r="KT6" i="23"/>
  <c r="KT12" i="23" s="1"/>
  <c r="KT17" i="23" s="1"/>
  <c r="KT7" i="23"/>
  <c r="KT13" i="23" s="1"/>
  <c r="KT18" i="23" s="1"/>
  <c r="GB8" i="23"/>
  <c r="GB14" i="23" s="1"/>
  <c r="GB9" i="23"/>
  <c r="GB15" i="23" s="1"/>
  <c r="GB6" i="23"/>
  <c r="GB12" i="23" s="1"/>
  <c r="GB7" i="23"/>
  <c r="GB13" i="23" s="1"/>
  <c r="LW7" i="22"/>
  <c r="LW11" i="22" s="1"/>
  <c r="LW14" i="22" s="1"/>
  <c r="LW6" i="22"/>
  <c r="LW10" i="22" s="1"/>
  <c r="LW13" i="22" s="1"/>
  <c r="KT7" i="22"/>
  <c r="KT11" i="22" s="1"/>
  <c r="KT14" i="22" s="1"/>
  <c r="KT6" i="22"/>
  <c r="KT10" i="22" s="1"/>
  <c r="KT13" i="22" s="1"/>
  <c r="GB7" i="22"/>
  <c r="GB11" i="22" s="1"/>
  <c r="GB6" i="22"/>
  <c r="GB10" i="22" s="1"/>
  <c r="AE13" i="22"/>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4" i="23" s="1"/>
  <c r="C63" i="15"/>
  <c r="D62" i="15"/>
  <c r="M62" i="15"/>
  <c r="M60" i="17"/>
  <c r="C61" i="17"/>
  <c r="D60" i="17"/>
  <c r="C62" i="16"/>
  <c r="D61" i="16"/>
  <c r="M61" i="16"/>
  <c r="N59" i="17"/>
  <c r="AD54" i="19"/>
  <c r="AD66" i="21"/>
  <c r="AF56" i="21"/>
  <c r="N61" i="15"/>
  <c r="AF46" i="19"/>
  <c r="AE61" i="21"/>
  <c r="AE50" i="19"/>
  <c r="N60" i="16"/>
  <c r="AH51" i="21"/>
  <c r="AH42" i="19"/>
  <c r="N63" i="14"/>
  <c r="C65" i="14"/>
  <c r="D64" i="14"/>
  <c r="N64" i="14" s="1"/>
  <c r="M64" i="14"/>
  <c r="AH38" i="19"/>
  <c r="AH46" i="21"/>
  <c r="N63" i="13"/>
  <c r="C65" i="13"/>
  <c r="D64" i="13"/>
  <c r="M64" i="13"/>
  <c r="C65" i="12"/>
  <c r="D64" i="12"/>
  <c r="M64" i="12"/>
  <c r="AH41" i="21"/>
  <c r="AH34" i="19"/>
  <c r="N63" i="12"/>
  <c r="AH36" i="21"/>
  <c r="AH30" i="19"/>
  <c r="N63" i="11"/>
  <c r="C65" i="11"/>
  <c r="D64" i="11"/>
  <c r="M64" i="11"/>
  <c r="C65" i="10"/>
  <c r="D64" i="10"/>
  <c r="M64" i="10"/>
  <c r="AH26" i="19"/>
  <c r="AH31" i="21"/>
  <c r="N63" i="10"/>
  <c r="AH22" i="19"/>
  <c r="AH26" i="21"/>
  <c r="N63" i="9"/>
  <c r="C65" i="9"/>
  <c r="D64" i="9"/>
  <c r="M64" i="9"/>
  <c r="C66" i="8"/>
  <c r="D65" i="8"/>
  <c r="M65" i="8"/>
  <c r="AI18" i="19"/>
  <c r="AI21" i="21"/>
  <c r="N64" i="8"/>
  <c r="AH16" i="21"/>
  <c r="AH14" i="19"/>
  <c r="N63" i="7"/>
  <c r="C65" i="7"/>
  <c r="D64" i="7"/>
  <c r="M64" i="7"/>
  <c r="AH11" i="21"/>
  <c r="AH10" i="19"/>
  <c r="N63" i="6"/>
  <c r="C65" i="6"/>
  <c r="D64" i="6"/>
  <c r="M64" i="6"/>
  <c r="AI6" i="21"/>
  <c r="AI6" i="19"/>
  <c r="N64" i="2"/>
  <c r="C65" i="2"/>
  <c r="D65" i="2" s="1"/>
  <c r="M64" i="2"/>
  <c r="LX8" i="23" l="1"/>
  <c r="LX14" i="23" s="1"/>
  <c r="LX19" i="23" s="1"/>
  <c r="LX9" i="23"/>
  <c r="LX15" i="23" s="1"/>
  <c r="LX20" i="23" s="1"/>
  <c r="LX6" i="23"/>
  <c r="LX12" i="23" s="1"/>
  <c r="LX17" i="23" s="1"/>
  <c r="LX7" i="23"/>
  <c r="LX13" i="23" s="1"/>
  <c r="LX18" i="23" s="1"/>
  <c r="KU8" i="23"/>
  <c r="KU14" i="23" s="1"/>
  <c r="KY14" i="23" s="1"/>
  <c r="KU9" i="23"/>
  <c r="KU15" i="23" s="1"/>
  <c r="KU6" i="23"/>
  <c r="KU12" i="23" s="1"/>
  <c r="KV12" i="23" s="1"/>
  <c r="KV17" i="23" s="1"/>
  <c r="KU7" i="23"/>
  <c r="KU13" i="23" s="1"/>
  <c r="GC8" i="23"/>
  <c r="GC14" i="23" s="1"/>
  <c r="GC9" i="23"/>
  <c r="GC15" i="23" s="1"/>
  <c r="GC6" i="23"/>
  <c r="GC12" i="23" s="1"/>
  <c r="GC7" i="23"/>
  <c r="GC13" i="23" s="1"/>
  <c r="LX7" i="22"/>
  <c r="LX11" i="22" s="1"/>
  <c r="LX14" i="22" s="1"/>
  <c r="LX6" i="22"/>
  <c r="LX10" i="22" s="1"/>
  <c r="LX13" i="22" s="1"/>
  <c r="KU7" i="22"/>
  <c r="KU11" i="22" s="1"/>
  <c r="KU14" i="22" s="1"/>
  <c r="KU6" i="22"/>
  <c r="KU10" i="22" s="1"/>
  <c r="GC7" i="22"/>
  <c r="GC11" i="22" s="1"/>
  <c r="GC6" i="22"/>
  <c r="GC10" i="22" s="1"/>
  <c r="W83" i="23"/>
  <c r="W81" i="23"/>
  <c r="W82" i="23"/>
  <c r="AF13" i="22"/>
  <c r="AG9" i="22"/>
  <c r="AG14" i="22" s="1"/>
  <c r="W54" i="22"/>
  <c r="DV5" i="22"/>
  <c r="DV5" i="23"/>
  <c r="K81" i="23" s="1"/>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AF61" i="21"/>
  <c r="M62" i="16"/>
  <c r="C63" i="16"/>
  <c r="D62" i="16"/>
  <c r="AG56" i="21"/>
  <c r="AG46" i="19"/>
  <c r="N62" i="15"/>
  <c r="N60" i="17"/>
  <c r="AE54" i="19"/>
  <c r="AE66" i="21"/>
  <c r="M61" i="17"/>
  <c r="D61" i="17"/>
  <c r="C62" i="17"/>
  <c r="C64" i="15"/>
  <c r="D63" i="15"/>
  <c r="M63" i="15"/>
  <c r="C66" i="14"/>
  <c r="D65" i="14"/>
  <c r="N65" i="14" s="1"/>
  <c r="M65" i="14"/>
  <c r="C66" i="13"/>
  <c r="D65" i="13"/>
  <c r="M65" i="13"/>
  <c r="AI46" i="21"/>
  <c r="AI38" i="19"/>
  <c r="N64" i="13"/>
  <c r="AI41" i="21"/>
  <c r="AI34" i="19"/>
  <c r="N64" i="12"/>
  <c r="C66" i="12"/>
  <c r="D65" i="12"/>
  <c r="M65" i="12"/>
  <c r="C66" i="11"/>
  <c r="D65" i="11"/>
  <c r="M65" i="11"/>
  <c r="AI36" i="21"/>
  <c r="AI30" i="19"/>
  <c r="N64" i="11"/>
  <c r="AI31" i="21"/>
  <c r="AI26" i="19"/>
  <c r="N64" i="10"/>
  <c r="C66" i="10"/>
  <c r="D65" i="10"/>
  <c r="M65" i="10"/>
  <c r="C66" i="9"/>
  <c r="D65" i="9"/>
  <c r="M65" i="9"/>
  <c r="AI26" i="21"/>
  <c r="AI22" i="19"/>
  <c r="N64" i="9"/>
  <c r="AJ21" i="21"/>
  <c r="AJ18" i="19"/>
  <c r="N65" i="8"/>
  <c r="D66" i="8"/>
  <c r="N66" i="8" s="1"/>
  <c r="M66" i="8"/>
  <c r="C66" i="7"/>
  <c r="D65" i="7"/>
  <c r="M65" i="7"/>
  <c r="AI14" i="19"/>
  <c r="AI16" i="21"/>
  <c r="N64" i="7"/>
  <c r="C66" i="6"/>
  <c r="D65" i="6"/>
  <c r="M65" i="6"/>
  <c r="AI11" i="21"/>
  <c r="AI10" i="19"/>
  <c r="N64" i="6"/>
  <c r="AJ6" i="19"/>
  <c r="AJ6" i="21"/>
  <c r="N65" i="2"/>
  <c r="C66" i="2"/>
  <c r="M65" i="2"/>
  <c r="LY8" i="23" l="1"/>
  <c r="LY14" i="23" s="1"/>
  <c r="LY19" i="23" s="1"/>
  <c r="LY9" i="23"/>
  <c r="LY15" i="23" s="1"/>
  <c r="LY20" i="23" s="1"/>
  <c r="KV14" i="23"/>
  <c r="KV19" i="23" s="1"/>
  <c r="KZ14" i="23"/>
  <c r="KZ19" i="23" s="1"/>
  <c r="LY6" i="23"/>
  <c r="LY12" i="23" s="1"/>
  <c r="LY17" i="23" s="1"/>
  <c r="LY7" i="23"/>
  <c r="LY13" i="23" s="1"/>
  <c r="LY18" i="23" s="1"/>
  <c r="LA14" i="23"/>
  <c r="LA19" i="23" s="1"/>
  <c r="KX14" i="23"/>
  <c r="KX19" i="23" s="1"/>
  <c r="KW14" i="23"/>
  <c r="KW19" i="23" s="1"/>
  <c r="KU19" i="23"/>
  <c r="KY12" i="23"/>
  <c r="KY17" i="23" s="1"/>
  <c r="KX15" i="23"/>
  <c r="LA15" i="23"/>
  <c r="LA20" i="23" s="1"/>
  <c r="KZ15" i="23"/>
  <c r="KZ20" i="23" s="1"/>
  <c r="KU20" i="23"/>
  <c r="KY15" i="23"/>
  <c r="KV15" i="23"/>
  <c r="KV20" i="23" s="1"/>
  <c r="KW15" i="23"/>
  <c r="KW20" i="23" s="1"/>
  <c r="KZ12" i="23"/>
  <c r="KZ17" i="23" s="1"/>
  <c r="LA12" i="23"/>
  <c r="LA17" i="23" s="1"/>
  <c r="KU17" i="23"/>
  <c r="KX12" i="23"/>
  <c r="KX17" i="23" s="1"/>
  <c r="KY19" i="23"/>
  <c r="KW12" i="23"/>
  <c r="KW17" i="23" s="1"/>
  <c r="KV13" i="23"/>
  <c r="KV18" i="23" s="1"/>
  <c r="KY13" i="23"/>
  <c r="KU18" i="23"/>
  <c r="LA13" i="23"/>
  <c r="LA18" i="23" s="1"/>
  <c r="KW13" i="23"/>
  <c r="KW18" i="23" s="1"/>
  <c r="KZ13" i="23"/>
  <c r="KZ18" i="23" s="1"/>
  <c r="KX13" i="23"/>
  <c r="GD8" i="23"/>
  <c r="GD14" i="23" s="1"/>
  <c r="GD9" i="23"/>
  <c r="GD15" i="23" s="1"/>
  <c r="GD6" i="23"/>
  <c r="GD12" i="23" s="1"/>
  <c r="GD7" i="23"/>
  <c r="GD13" i="23" s="1"/>
  <c r="KY11" i="22"/>
  <c r="KY14" i="22" s="1"/>
  <c r="LY7" i="22"/>
  <c r="LY11" i="22" s="1"/>
  <c r="LY14" i="22" s="1"/>
  <c r="LY6" i="22"/>
  <c r="LY10" i="22" s="1"/>
  <c r="LY13" i="22" s="1"/>
  <c r="LA11" i="22"/>
  <c r="LA14" i="22" s="1"/>
  <c r="KX11" i="22"/>
  <c r="KX14" i="22" s="1"/>
  <c r="KZ11" i="22"/>
  <c r="KZ14" i="22" s="1"/>
  <c r="KV11" i="22"/>
  <c r="KV14" i="22" s="1"/>
  <c r="KW11" i="22"/>
  <c r="KW14" i="22" s="1"/>
  <c r="KU13" i="22"/>
  <c r="KZ10" i="22"/>
  <c r="KV10" i="22"/>
  <c r="LA10" i="22"/>
  <c r="KW10" i="22"/>
  <c r="KY10" i="22"/>
  <c r="KX10" i="22"/>
  <c r="GD7" i="22"/>
  <c r="GD11" i="22" s="1"/>
  <c r="GD6" i="22"/>
  <c r="GD10" i="22" s="1"/>
  <c r="K84" i="23"/>
  <c r="K83" i="23"/>
  <c r="K82" i="23"/>
  <c r="AG13" i="22"/>
  <c r="K53" i="22"/>
  <c r="K54" i="22"/>
  <c r="AH9" i="22"/>
  <c r="AH13" i="22" s="1"/>
  <c r="JS5" i="22"/>
  <c r="JS5" i="23"/>
  <c r="U81" i="23" s="1"/>
  <c r="CQ5" i="22"/>
  <c r="CQ5" i="23"/>
  <c r="OF5" i="22"/>
  <c r="OF5" i="23"/>
  <c r="ND5" i="22"/>
  <c r="ND5" i="23"/>
  <c r="HJ5" i="22"/>
  <c r="HJ5" i="23"/>
  <c r="Q81" i="23" s="1"/>
  <c r="LZ5" i="22"/>
  <c r="LZ5" i="23"/>
  <c r="EZ5" i="22"/>
  <c r="EZ5" i="23"/>
  <c r="BM5" i="22"/>
  <c r="BM5" i="23"/>
  <c r="G81" i="23" s="1"/>
  <c r="GE5" i="22"/>
  <c r="GE5" i="23"/>
  <c r="IN5" i="22"/>
  <c r="IN5" i="23"/>
  <c r="C63" i="17"/>
  <c r="D62" i="17"/>
  <c r="M62" i="17"/>
  <c r="AF66" i="21"/>
  <c r="AF54" i="19"/>
  <c r="N61" i="17"/>
  <c r="N62" i="16"/>
  <c r="AG50" i="19"/>
  <c r="AG61" i="21"/>
  <c r="M64" i="15"/>
  <c r="D64" i="15"/>
  <c r="C65" i="15"/>
  <c r="AH46" i="19"/>
  <c r="N63" i="15"/>
  <c r="AH56" i="21"/>
  <c r="D63" i="16"/>
  <c r="M63" i="16"/>
  <c r="D66" i="14"/>
  <c r="N66" i="14" s="1"/>
  <c r="M66" i="14"/>
  <c r="AJ46" i="21"/>
  <c r="AJ38" i="19"/>
  <c r="N65" i="13"/>
  <c r="D66" i="13"/>
  <c r="N66" i="13" s="1"/>
  <c r="M66" i="13"/>
  <c r="D66" i="12"/>
  <c r="M66" i="12"/>
  <c r="AJ34" i="19"/>
  <c r="AJ41" i="21"/>
  <c r="N65" i="12"/>
  <c r="AJ36" i="21"/>
  <c r="AJ30" i="19"/>
  <c r="N65" i="11"/>
  <c r="D66" i="11"/>
  <c r="N66" i="11" s="1"/>
  <c r="M66" i="11"/>
  <c r="D66" i="10"/>
  <c r="M66" i="10"/>
  <c r="AJ31" i="21"/>
  <c r="AJ26" i="19"/>
  <c r="N65" i="10"/>
  <c r="AJ22" i="19"/>
  <c r="AJ26" i="21"/>
  <c r="N65" i="9"/>
  <c r="D66" i="9"/>
  <c r="M66" i="9"/>
  <c r="AJ16" i="21"/>
  <c r="AJ14" i="19"/>
  <c r="N65" i="7"/>
  <c r="D66" i="7"/>
  <c r="M66" i="7"/>
  <c r="AJ11" i="21"/>
  <c r="AJ10" i="19"/>
  <c r="N65" i="6"/>
  <c r="D66" i="6"/>
  <c r="N66" i="6" s="1"/>
  <c r="M66" i="6"/>
  <c r="M66" i="2"/>
  <c r="D66" i="2"/>
  <c r="W58" i="23" l="1"/>
  <c r="W99" i="23" s="1"/>
  <c r="W63" i="23"/>
  <c r="W68" i="23"/>
  <c r="LZ8" i="23"/>
  <c r="LZ14" i="23" s="1"/>
  <c r="LZ19" i="23" s="1"/>
  <c r="LZ9" i="23"/>
  <c r="LZ15" i="23" s="1"/>
  <c r="LZ20" i="23" s="1"/>
  <c r="W78" i="23"/>
  <c r="W109" i="23" s="1"/>
  <c r="LZ6" i="23"/>
  <c r="LZ12" i="23" s="1"/>
  <c r="LZ17" i="23" s="1"/>
  <c r="LZ7" i="23"/>
  <c r="LZ13" i="23" s="1"/>
  <c r="LZ18" i="23" s="1"/>
  <c r="KY20" i="23"/>
  <c r="KX20" i="23"/>
  <c r="W64" i="23"/>
  <c r="W69" i="23"/>
  <c r="W59" i="23"/>
  <c r="W100" i="23" s="1"/>
  <c r="W66" i="23"/>
  <c r="W56" i="23"/>
  <c r="W93" i="23"/>
  <c r="W88" i="23"/>
  <c r="W61" i="23"/>
  <c r="W104" i="23"/>
  <c r="AL54" i="21" s="1"/>
  <c r="AO54" i="21" s="1"/>
  <c r="AN54" i="21" s="1"/>
  <c r="AQ54" i="21" s="1"/>
  <c r="KX18" i="23"/>
  <c r="W57" i="23"/>
  <c r="W98" i="23" s="1"/>
  <c r="W103" i="23" s="1"/>
  <c r="AL53" i="21" s="1"/>
  <c r="AO53" i="21" s="1"/>
  <c r="AN53" i="21" s="1"/>
  <c r="AQ53" i="21" s="1"/>
  <c r="W62" i="23"/>
  <c r="W67" i="23"/>
  <c r="KY18" i="23"/>
  <c r="GE8" i="23"/>
  <c r="GE14" i="23" s="1"/>
  <c r="GE9" i="23"/>
  <c r="GE15" i="23" s="1"/>
  <c r="GE6" i="23"/>
  <c r="GE12" i="23" s="1"/>
  <c r="GE7" i="23"/>
  <c r="GE13" i="23" s="1"/>
  <c r="LZ7" i="22"/>
  <c r="LZ11" i="22" s="1"/>
  <c r="LZ14" i="22" s="1"/>
  <c r="LZ6" i="22"/>
  <c r="LZ10" i="22" s="1"/>
  <c r="LZ13" i="22" s="1"/>
  <c r="W42" i="22"/>
  <c r="W45" i="22"/>
  <c r="W39" i="22"/>
  <c r="W64" i="22" s="1"/>
  <c r="W67" i="22" s="1"/>
  <c r="AL44" i="19" s="1"/>
  <c r="AO44" i="19" s="1"/>
  <c r="AN44" i="19" s="1"/>
  <c r="AQ44" i="19" s="1"/>
  <c r="W38" i="22"/>
  <c r="W44" i="22"/>
  <c r="W41" i="22"/>
  <c r="W60" i="22"/>
  <c r="W57" i="22"/>
  <c r="GE7" i="22"/>
  <c r="GE11" i="22" s="1"/>
  <c r="GE6" i="22"/>
  <c r="GE10" i="22" s="1"/>
  <c r="Q84" i="23"/>
  <c r="Q82" i="23"/>
  <c r="Q83" i="23"/>
  <c r="U82" i="23"/>
  <c r="U84" i="23"/>
  <c r="U83" i="23"/>
  <c r="G83" i="23"/>
  <c r="G82" i="23"/>
  <c r="G84" i="23"/>
  <c r="U103" i="23"/>
  <c r="AH14" i="22"/>
  <c r="U54" i="22"/>
  <c r="U53" i="22"/>
  <c r="Q53" i="22"/>
  <c r="Q54" i="22"/>
  <c r="G53" i="22"/>
  <c r="G54" i="22"/>
  <c r="AI5" i="22"/>
  <c r="AI5" i="23"/>
  <c r="E81" i="23" s="1"/>
  <c r="CR5" i="22"/>
  <c r="CR5" i="23"/>
  <c r="I81" i="23" s="1"/>
  <c r="NE5" i="22"/>
  <c r="NE5" i="23"/>
  <c r="AA81" i="23" s="1"/>
  <c r="IO5" i="22"/>
  <c r="IO5" i="23"/>
  <c r="S81" i="23" s="1"/>
  <c r="GF5" i="22"/>
  <c r="GF5" i="23"/>
  <c r="O81" i="23" s="1"/>
  <c r="MA5" i="22"/>
  <c r="MA5" i="23"/>
  <c r="FA5" i="22"/>
  <c r="FA5" i="23"/>
  <c r="M81" i="23" s="1"/>
  <c r="OG5" i="22"/>
  <c r="OG5" i="23"/>
  <c r="C66" i="15"/>
  <c r="D65" i="15"/>
  <c r="M65" i="15"/>
  <c r="AI46" i="19"/>
  <c r="AI56" i="21"/>
  <c r="N64" i="15"/>
  <c r="AH50" i="19"/>
  <c r="AH61" i="21"/>
  <c r="N63" i="16"/>
  <c r="AG66" i="21"/>
  <c r="AG54" i="19"/>
  <c r="N62" i="17"/>
  <c r="M63" i="17"/>
  <c r="C64" i="17"/>
  <c r="D63" i="17"/>
  <c r="AK34" i="19"/>
  <c r="AK41" i="21"/>
  <c r="N66" i="12"/>
  <c r="AK26" i="19"/>
  <c r="AK31" i="21"/>
  <c r="N66" i="10"/>
  <c r="AK26" i="21"/>
  <c r="AK22" i="19"/>
  <c r="N66" i="9"/>
  <c r="AK16" i="21"/>
  <c r="AK14" i="19"/>
  <c r="N66" i="7"/>
  <c r="AK6" i="21"/>
  <c r="AK6" i="19"/>
  <c r="N66" i="2"/>
  <c r="W76" i="23" l="1"/>
  <c r="W79" i="23"/>
  <c r="W110" i="23" s="1"/>
  <c r="MA8" i="23"/>
  <c r="MA14" i="23" s="1"/>
  <c r="MA19" i="23" s="1"/>
  <c r="MA9" i="23"/>
  <c r="MA15" i="23" s="1"/>
  <c r="W115" i="23"/>
  <c r="MA6" i="23"/>
  <c r="MA12" i="23" s="1"/>
  <c r="MA17" i="23" s="1"/>
  <c r="MA7" i="23"/>
  <c r="MA13" i="23" s="1"/>
  <c r="W105" i="23"/>
  <c r="AL55" i="21" s="1"/>
  <c r="AO55" i="21" s="1"/>
  <c r="AN55" i="21" s="1"/>
  <c r="AQ55" i="21" s="1"/>
  <c r="W77" i="23"/>
  <c r="W94" i="23"/>
  <c r="W89" i="23"/>
  <c r="W50" i="22"/>
  <c r="W51" i="22"/>
  <c r="W70" i="22" s="1"/>
  <c r="W74" i="22" s="1"/>
  <c r="GF8" i="23"/>
  <c r="GF14" i="23" s="1"/>
  <c r="GF9" i="23"/>
  <c r="GF15" i="23" s="1"/>
  <c r="GF6" i="23"/>
  <c r="GF12" i="23" s="1"/>
  <c r="GF7" i="23"/>
  <c r="GF13" i="23" s="1"/>
  <c r="MA7" i="22"/>
  <c r="MA11" i="22" s="1"/>
  <c r="MA14" i="22" s="1"/>
  <c r="MA6" i="22"/>
  <c r="MA10" i="22" s="1"/>
  <c r="GF7" i="22"/>
  <c r="GF11" i="22" s="1"/>
  <c r="O39" i="22" s="1"/>
  <c r="GF6" i="22"/>
  <c r="GF10" i="22" s="1"/>
  <c r="S82" i="23"/>
  <c r="S84" i="23"/>
  <c r="S83" i="23"/>
  <c r="M84" i="23"/>
  <c r="M82" i="23"/>
  <c r="M83" i="23"/>
  <c r="O84" i="23"/>
  <c r="O82" i="23"/>
  <c r="O83" i="23"/>
  <c r="AA84" i="23"/>
  <c r="AA83" i="23"/>
  <c r="AA82" i="23"/>
  <c r="E83" i="23"/>
  <c r="E82" i="23"/>
  <c r="E84" i="23"/>
  <c r="I84" i="23"/>
  <c r="I83" i="23"/>
  <c r="I82" i="23"/>
  <c r="AI11" i="23"/>
  <c r="AJ11" i="23" s="1"/>
  <c r="AK11" i="23" s="1"/>
  <c r="AA53" i="22"/>
  <c r="AA54" i="22"/>
  <c r="S53" i="22"/>
  <c r="S54" i="22"/>
  <c r="O54" i="22"/>
  <c r="O53" i="22"/>
  <c r="M54" i="22"/>
  <c r="M53" i="22"/>
  <c r="I54" i="22"/>
  <c r="I53" i="22"/>
  <c r="E54" i="22"/>
  <c r="E53" i="22"/>
  <c r="AI9" i="22"/>
  <c r="AJ9" i="22" s="1"/>
  <c r="MB5" i="22"/>
  <c r="MB5" i="23"/>
  <c r="OH5" i="22"/>
  <c r="OH5" i="23"/>
  <c r="N63" i="17"/>
  <c r="AH54" i="19"/>
  <c r="AH66" i="21"/>
  <c r="N65" i="15"/>
  <c r="AJ56" i="21"/>
  <c r="AJ46" i="19"/>
  <c r="M64" i="17"/>
  <c r="C65" i="17"/>
  <c r="D64" i="17"/>
  <c r="D66" i="15"/>
  <c r="M66" i="15"/>
  <c r="MB8" i="23" l="1"/>
  <c r="MB14" i="23" s="1"/>
  <c r="MB19" i="23" s="1"/>
  <c r="MB9" i="23"/>
  <c r="MB15" i="23" s="1"/>
  <c r="MB20" i="23" s="1"/>
  <c r="MA20" i="23"/>
  <c r="W116" i="23"/>
  <c r="MA18" i="23"/>
  <c r="MB6" i="23"/>
  <c r="MB12" i="23" s="1"/>
  <c r="MB17" i="23" s="1"/>
  <c r="MB7" i="23"/>
  <c r="MB13" i="23" s="1"/>
  <c r="MB18" i="23" s="1"/>
  <c r="O68" i="23"/>
  <c r="O58" i="23"/>
  <c r="O63" i="23"/>
  <c r="O61" i="23"/>
  <c r="O59" i="23"/>
  <c r="O69" i="23"/>
  <c r="O64" i="23"/>
  <c r="O56" i="23"/>
  <c r="O66" i="23"/>
  <c r="O67" i="23"/>
  <c r="O57" i="23"/>
  <c r="O62" i="23"/>
  <c r="MB7" i="22"/>
  <c r="MB11" i="22" s="1"/>
  <c r="MB14" i="22" s="1"/>
  <c r="MB6" i="22"/>
  <c r="MB10" i="22" s="1"/>
  <c r="MB13" i="22" s="1"/>
  <c r="MA13" i="22"/>
  <c r="O42" i="22"/>
  <c r="O45" i="22"/>
  <c r="O44" i="22"/>
  <c r="O41" i="22"/>
  <c r="O38" i="22"/>
  <c r="AJ13" i="22"/>
  <c r="AJ14" i="22"/>
  <c r="AI14" i="22"/>
  <c r="AK9" i="22"/>
  <c r="AI13" i="22"/>
  <c r="E59" i="22" s="1"/>
  <c r="AL11" i="23"/>
  <c r="MC5" i="22"/>
  <c r="MC5" i="23"/>
  <c r="Y81" i="23" s="1"/>
  <c r="OI5" i="22"/>
  <c r="OI5" i="23"/>
  <c r="M65" i="17"/>
  <c r="D65" i="17"/>
  <c r="C66" i="17"/>
  <c r="N66" i="15"/>
  <c r="AK56" i="21"/>
  <c r="AK46" i="19"/>
  <c r="AI66" i="21"/>
  <c r="AI54" i="19"/>
  <c r="N64" i="17"/>
  <c r="O76" i="23" l="1"/>
  <c r="MC8" i="23"/>
  <c r="MC14" i="23" s="1"/>
  <c r="MC19" i="23" s="1"/>
  <c r="Y93" i="23" s="1"/>
  <c r="MC9" i="23"/>
  <c r="MC15" i="23" s="1"/>
  <c r="Y88" i="23"/>
  <c r="OM14" i="23"/>
  <c r="MC6" i="23"/>
  <c r="MC12" i="23" s="1"/>
  <c r="MC17" i="23" s="1"/>
  <c r="Y91" i="23" s="1"/>
  <c r="MC7" i="23"/>
  <c r="MC13" i="23" s="1"/>
  <c r="O78" i="23"/>
  <c r="O77" i="23"/>
  <c r="O79" i="23"/>
  <c r="O51" i="22"/>
  <c r="MC7" i="22"/>
  <c r="MC11" i="22" s="1"/>
  <c r="MC14" i="22" s="1"/>
  <c r="MC6" i="22"/>
  <c r="MC10" i="22" s="1"/>
  <c r="O50" i="22"/>
  <c r="Y84" i="23"/>
  <c r="Y82" i="23"/>
  <c r="Y83" i="23"/>
  <c r="AL9" i="22"/>
  <c r="AK14" i="22"/>
  <c r="AK13" i="22"/>
  <c r="E57" i="22"/>
  <c r="E60" i="22"/>
  <c r="E56" i="22"/>
  <c r="Y54" i="22"/>
  <c r="Y53" i="22"/>
  <c r="AM11" i="23"/>
  <c r="OJ5" i="22"/>
  <c r="OJ5" i="23"/>
  <c r="D66" i="17"/>
  <c r="M66" i="17"/>
  <c r="AJ66" i="21"/>
  <c r="AJ54" i="19"/>
  <c r="N65" i="17"/>
  <c r="Y68" i="23" l="1"/>
  <c r="Y58" i="23"/>
  <c r="Y99" i="23" s="1"/>
  <c r="Y104" i="23" s="1"/>
  <c r="Y63" i="23"/>
  <c r="OM12" i="23"/>
  <c r="Y86" i="23"/>
  <c r="MC20" i="23"/>
  <c r="Y59" i="23"/>
  <c r="Y100" i="23" s="1"/>
  <c r="Y105" i="23" s="1"/>
  <c r="Y69" i="23"/>
  <c r="Y64" i="23"/>
  <c r="Y79" i="23" s="1"/>
  <c r="Y110" i="23" s="1"/>
  <c r="Y116" i="23" s="1"/>
  <c r="OM15" i="23"/>
  <c r="Y56" i="23"/>
  <c r="Y97" i="23" s="1"/>
  <c r="Y102" i="23" s="1"/>
  <c r="Y78" i="23"/>
  <c r="Y109" i="23" s="1"/>
  <c r="Y115" i="23" s="1"/>
  <c r="Y61" i="23"/>
  <c r="Y76" i="23" s="1"/>
  <c r="Y107" i="23" s="1"/>
  <c r="Y113" i="23" s="1"/>
  <c r="Y66" i="23"/>
  <c r="MC18" i="23"/>
  <c r="Y62" i="23"/>
  <c r="Y77" i="23" s="1"/>
  <c r="Y108" i="23" s="1"/>
  <c r="OM13" i="23"/>
  <c r="Y57" i="23"/>
  <c r="Y98" i="23" s="1"/>
  <c r="Y103" i="23" s="1"/>
  <c r="Y67" i="23"/>
  <c r="Y42" i="22"/>
  <c r="OM11" i="22"/>
  <c r="Y39" i="22"/>
  <c r="Y45" i="22"/>
  <c r="MC13" i="22"/>
  <c r="Y38" i="22"/>
  <c r="Y41" i="22"/>
  <c r="Y44" i="22"/>
  <c r="OM10" i="22"/>
  <c r="AM9" i="22"/>
  <c r="AL13" i="22"/>
  <c r="AL14" i="22"/>
  <c r="E64" i="22"/>
  <c r="E67" i="22" s="1"/>
  <c r="E70" i="22"/>
  <c r="E63" i="22"/>
  <c r="E66" i="22" s="1"/>
  <c r="E69" i="22"/>
  <c r="AN11" i="23"/>
  <c r="OK5" i="22"/>
  <c r="OK5" i="23"/>
  <c r="AC81" i="23" s="1"/>
  <c r="AK54" i="19"/>
  <c r="N66" i="17"/>
  <c r="AK66" i="21"/>
  <c r="Y94" i="23" l="1"/>
  <c r="Y89" i="23"/>
  <c r="Y92" i="23"/>
  <c r="Y87" i="23"/>
  <c r="Y114" i="23"/>
  <c r="Y51" i="22"/>
  <c r="Y70" i="22" s="1"/>
  <c r="Y50" i="22"/>
  <c r="AC83" i="23"/>
  <c r="AC82" i="23"/>
  <c r="AC84" i="23"/>
  <c r="AN9" i="22"/>
  <c r="AN14" i="22" s="1"/>
  <c r="AM13" i="22"/>
  <c r="AM14" i="22"/>
  <c r="E74" i="22"/>
  <c r="E73" i="22"/>
  <c r="AC53" i="22"/>
  <c r="AC54"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AL14" i="21" l="1"/>
  <c r="AL12" i="21"/>
  <c r="BP19" i="23"/>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AL19" i="21"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AL17" i="21"/>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MD13" i="22"/>
  <c r="MD14" i="22"/>
  <c r="DF20" i="23" l="1"/>
  <c r="DF19" i="23"/>
  <c r="DF17" i="23"/>
  <c r="DF18" i="23"/>
  <c r="DG11" i="23"/>
  <c r="DF9" i="22"/>
  <c r="DE13" i="22"/>
  <c r="DE14" i="22"/>
  <c r="HX13" i="22"/>
  <c r="HX14" i="22"/>
  <c r="G115" i="23"/>
  <c r="E115" i="23"/>
  <c r="I115" i="23"/>
  <c r="ME13" i="22"/>
  <c r="DG19" i="23" l="1"/>
  <c r="DG20" i="23"/>
  <c r="DG18" i="23"/>
  <c r="DG17" i="23"/>
  <c r="DH11" i="23"/>
  <c r="DG9" i="22"/>
  <c r="DF13" i="22"/>
  <c r="DF14" i="22"/>
  <c r="HY14" i="22"/>
  <c r="HY13" i="22"/>
  <c r="MF13" i="22"/>
  <c r="DH19" i="23" l="1"/>
  <c r="DH20" i="23"/>
  <c r="DH17" i="23"/>
  <c r="DI11" i="23"/>
  <c r="DH18" i="23"/>
  <c r="DH9" i="22"/>
  <c r="DG13" i="22"/>
  <c r="DG14" i="22"/>
  <c r="HZ13" i="22"/>
  <c r="HZ14" i="22"/>
  <c r="MG13" i="22"/>
  <c r="DI20" i="23" l="1"/>
  <c r="DI19" i="23"/>
  <c r="DI18" i="23"/>
  <c r="DI17" i="23"/>
  <c r="DJ11" i="23"/>
  <c r="DI9" i="22"/>
  <c r="DH13" i="22"/>
  <c r="DH14" i="22"/>
  <c r="IA14" i="22"/>
  <c r="IA13" i="22"/>
  <c r="MH13" i="22"/>
  <c r="DJ20" i="23" l="1"/>
  <c r="DJ19" i="23"/>
  <c r="DJ18" i="23"/>
  <c r="DK11" i="23"/>
  <c r="DJ17" i="23"/>
  <c r="DJ9" i="22"/>
  <c r="DI14" i="22"/>
  <c r="DI13" i="22"/>
  <c r="IB13" i="22"/>
  <c r="IB14" i="22"/>
  <c r="MI13" i="22"/>
  <c r="DK19" i="23" l="1"/>
  <c r="DK20" i="23"/>
  <c r="DK18" i="23"/>
  <c r="DL11" i="23"/>
  <c r="DK17" i="23"/>
  <c r="DK9" i="22"/>
  <c r="DJ14" i="22"/>
  <c r="DJ13" i="22"/>
  <c r="IC14" i="22"/>
  <c r="IC13" i="22"/>
  <c r="ME14" i="22"/>
  <c r="MJ13" i="22"/>
  <c r="DL19" i="23" l="1"/>
  <c r="DL20" i="23"/>
  <c r="DL17" i="23"/>
  <c r="DL18" i="23"/>
  <c r="DM11" i="23"/>
  <c r="DL9" i="22"/>
  <c r="DK14" i="22"/>
  <c r="DK13" i="22"/>
  <c r="ID14" i="22"/>
  <c r="ID13" i="22"/>
  <c r="MF14" i="22"/>
  <c r="MK13" i="22"/>
  <c r="DM20" i="23" l="1"/>
  <c r="DM19" i="23"/>
  <c r="DM18" i="23"/>
  <c r="DM17" i="23"/>
  <c r="DN11" i="23"/>
  <c r="DN19" i="23" s="1"/>
  <c r="DM9" i="22"/>
  <c r="DL14" i="22"/>
  <c r="DL13" i="22"/>
  <c r="IE14" i="22"/>
  <c r="IE13" i="22"/>
  <c r="MG14" i="22"/>
  <c r="ML13" i="22"/>
  <c r="DN20" i="23" l="1"/>
  <c r="DN18" i="23"/>
  <c r="DN17" i="23"/>
  <c r="DO11" i="23"/>
  <c r="DO19" i="23" s="1"/>
  <c r="DN9" i="22"/>
  <c r="DM14" i="22"/>
  <c r="DM13" i="22"/>
  <c r="IF14" i="22"/>
  <c r="IF13" i="22"/>
  <c r="MH14" i="22"/>
  <c r="MM13" i="22"/>
  <c r="DO20" i="23" l="1"/>
  <c r="DO17" i="23"/>
  <c r="DO18" i="23"/>
  <c r="DP11" i="23"/>
  <c r="DP19" i="23" s="1"/>
  <c r="DO9" i="22"/>
  <c r="DN13" i="22"/>
  <c r="DN14" i="22"/>
  <c r="IG14" i="22"/>
  <c r="IG13" i="22"/>
  <c r="MI14" i="22"/>
  <c r="MN13" i="22"/>
  <c r="DP20" i="23" l="1"/>
  <c r="DP17" i="23"/>
  <c r="DP18" i="23"/>
  <c r="DQ11" i="23"/>
  <c r="DQ19" i="23" s="1"/>
  <c r="DP9" i="22"/>
  <c r="DO13" i="22"/>
  <c r="DO14" i="22"/>
  <c r="HL14" i="22"/>
  <c r="IH14" i="22"/>
  <c r="IH13" i="22"/>
  <c r="MJ14" i="22"/>
  <c r="MO13" i="22"/>
  <c r="DQ20" i="23" l="1"/>
  <c r="DQ17" i="23"/>
  <c r="DQ18" i="23"/>
  <c r="DR11" i="23"/>
  <c r="DQ9" i="22"/>
  <c r="DP14" i="22"/>
  <c r="DP13" i="22"/>
  <c r="HM14" i="22"/>
  <c r="II14" i="22"/>
  <c r="II13" i="22"/>
  <c r="MK14" i="22"/>
  <c r="MP13" i="22"/>
  <c r="DR20" i="23" l="1"/>
  <c r="DR19" i="23"/>
  <c r="DS11" i="23"/>
  <c r="DR18" i="23"/>
  <c r="DR17" i="23"/>
  <c r="DR9" i="22"/>
  <c r="DQ14" i="22"/>
  <c r="DQ13" i="22"/>
  <c r="HN14" i="22"/>
  <c r="IJ13" i="22"/>
  <c r="IJ14" i="22"/>
  <c r="ML14" i="22"/>
  <c r="MQ13" i="22"/>
  <c r="DS20" i="23" l="1"/>
  <c r="DS19" i="23"/>
  <c r="DT11" i="23"/>
  <c r="DS18" i="23"/>
  <c r="DS17" i="23"/>
  <c r="DS9" i="22"/>
  <c r="DR14" i="22"/>
  <c r="DR13" i="22"/>
  <c r="HO14" i="22"/>
  <c r="IK14" i="22"/>
  <c r="IK13" i="22"/>
  <c r="LP14" i="22"/>
  <c r="LP13" i="22"/>
  <c r="MM14" i="22"/>
  <c r="MR13" i="22"/>
  <c r="DT19" i="23" l="1"/>
  <c r="DT20" i="23"/>
  <c r="DU11" i="23"/>
  <c r="DT18" i="23"/>
  <c r="DT17" i="23"/>
  <c r="DT9" i="22"/>
  <c r="DS13" i="22"/>
  <c r="DS14" i="22"/>
  <c r="HP14" i="22"/>
  <c r="IL14" i="22"/>
  <c r="IL13" i="22"/>
  <c r="LQ14" i="22"/>
  <c r="Y60" i="22" s="1"/>
  <c r="Y64" i="22" s="1"/>
  <c r="Y67" i="22" s="1"/>
  <c r="AL48" i="19" s="1"/>
  <c r="AO48" i="19" s="1"/>
  <c r="AN48" i="19" s="1"/>
  <c r="AQ48" i="19" s="1"/>
  <c r="LQ13" i="22"/>
  <c r="MN14" i="22"/>
  <c r="MS13" i="22"/>
  <c r="Y57" i="22" l="1"/>
  <c r="DU19" i="23"/>
  <c r="DU20" i="23"/>
  <c r="DV11" i="23"/>
  <c r="DU17" i="23"/>
  <c r="DU18" i="23"/>
  <c r="DU9" i="22"/>
  <c r="DT13" i="22"/>
  <c r="DT14" i="22"/>
  <c r="HQ14" i="22"/>
  <c r="IM13" i="22"/>
  <c r="IM14" i="22"/>
  <c r="Y74" i="22"/>
  <c r="MO14" i="22"/>
  <c r="MT13" i="22"/>
  <c r="DV19" i="23" l="1"/>
  <c r="K93" i="23" s="1"/>
  <c r="K99" i="23" s="1"/>
  <c r="DV20" i="23"/>
  <c r="K94" i="23" s="1"/>
  <c r="DW11" i="23"/>
  <c r="DV17" i="23"/>
  <c r="K86" i="23" s="1"/>
  <c r="DV18" i="23"/>
  <c r="DV9" i="22"/>
  <c r="DU13" i="22"/>
  <c r="DU14" i="22"/>
  <c r="HR14" i="22"/>
  <c r="IN13" i="22"/>
  <c r="IN14" i="22"/>
  <c r="MP14" i="22"/>
  <c r="MU13" i="22"/>
  <c r="K89" i="23" l="1"/>
  <c r="K104" i="23"/>
  <c r="K87" i="23"/>
  <c r="K92" i="23"/>
  <c r="DW19" i="23"/>
  <c r="DW20" i="23"/>
  <c r="DX11" i="23"/>
  <c r="DW17" i="23"/>
  <c r="DW18" i="23"/>
  <c r="K88" i="23"/>
  <c r="K91" i="23"/>
  <c r="K97" i="23" s="1"/>
  <c r="DW9" i="22"/>
  <c r="DV14" i="22"/>
  <c r="DV13" i="22"/>
  <c r="K59" i="22" s="1"/>
  <c r="HS14" i="22"/>
  <c r="S60" i="22" s="1"/>
  <c r="IO14" i="22"/>
  <c r="IO13" i="22"/>
  <c r="MQ14" i="22"/>
  <c r="MV13" i="22"/>
  <c r="K102" i="23" l="1"/>
  <c r="S57" i="22"/>
  <c r="K115" i="23"/>
  <c r="AL24" i="21"/>
  <c r="DX20" i="23"/>
  <c r="DX19" i="23"/>
  <c r="K56" i="22"/>
  <c r="DY11" i="23"/>
  <c r="DX18" i="23"/>
  <c r="DX17" i="23"/>
  <c r="K63" i="22"/>
  <c r="K66" i="22" s="1"/>
  <c r="AL19" i="19" s="1"/>
  <c r="K69" i="22"/>
  <c r="DX9" i="22"/>
  <c r="DW13" i="22"/>
  <c r="DW14" i="22"/>
  <c r="K60" i="22"/>
  <c r="K57" i="22"/>
  <c r="S70" i="22"/>
  <c r="IP13" i="22"/>
  <c r="IP14" i="22"/>
  <c r="S59" i="22"/>
  <c r="S56" i="22"/>
  <c r="S64" i="22"/>
  <c r="MR14" i="22"/>
  <c r="MW13" i="22"/>
  <c r="K113" i="23" l="1"/>
  <c r="AL22" i="21"/>
  <c r="DY19" i="23"/>
  <c r="DY20" i="23"/>
  <c r="DZ11" i="23"/>
  <c r="DY17" i="23"/>
  <c r="DY18" i="23"/>
  <c r="K73" i="22"/>
  <c r="K64" i="22"/>
  <c r="K67" i="22" s="1"/>
  <c r="AL20" i="19" s="1"/>
  <c r="K70" i="22"/>
  <c r="DY9" i="22"/>
  <c r="DX13" i="22"/>
  <c r="DX14" i="22"/>
  <c r="S69" i="22"/>
  <c r="IQ14" i="22"/>
  <c r="IQ13" i="22"/>
  <c r="S63" i="22"/>
  <c r="S67" i="22"/>
  <c r="S74" i="22" s="1"/>
  <c r="MS14" i="22"/>
  <c r="MX13" i="22"/>
  <c r="DZ19" i="23" l="1"/>
  <c r="DZ20" i="23"/>
  <c r="EA11" i="23"/>
  <c r="DZ18" i="23"/>
  <c r="DZ17" i="23"/>
  <c r="K74" i="22"/>
  <c r="DZ9" i="22"/>
  <c r="DY13" i="22"/>
  <c r="DY14" i="22"/>
  <c r="IR13" i="22"/>
  <c r="IS14" i="22"/>
  <c r="S66" i="22"/>
  <c r="S73" i="22" s="1"/>
  <c r="MT14" i="22"/>
  <c r="MY13" i="22"/>
  <c r="EA19" i="23" l="1"/>
  <c r="EA20" i="23"/>
  <c r="EB11" i="23"/>
  <c r="EA17" i="23"/>
  <c r="EA18" i="23"/>
  <c r="EA9" i="22"/>
  <c r="DZ14" i="22"/>
  <c r="DZ13" i="22"/>
  <c r="IT14" i="22"/>
  <c r="IT13" i="22"/>
  <c r="MU14" i="22"/>
  <c r="MZ13" i="22"/>
  <c r="EB19" i="23" l="1"/>
  <c r="EB20" i="23"/>
  <c r="EC11" i="23"/>
  <c r="EB18" i="23"/>
  <c r="EB17" i="23"/>
  <c r="EB9" i="22"/>
  <c r="EA13" i="22"/>
  <c r="EA14" i="22"/>
  <c r="IU13" i="22"/>
  <c r="IU14" i="22"/>
  <c r="MV14" i="22"/>
  <c r="NA13" i="22"/>
  <c r="EC19" i="23" l="1"/>
  <c r="EC20" i="23"/>
  <c r="ED11" i="23"/>
  <c r="EC17" i="23"/>
  <c r="EC18" i="23"/>
  <c r="EC9" i="22"/>
  <c r="EB14" i="22"/>
  <c r="EB13" i="22"/>
  <c r="IV13" i="22"/>
  <c r="IV14" i="22"/>
  <c r="MW14" i="22"/>
  <c r="NB13" i="22"/>
  <c r="ED19" i="23" l="1"/>
  <c r="ED20" i="23"/>
  <c r="EE11" i="23"/>
  <c r="ED17" i="23"/>
  <c r="ED18" i="23"/>
  <c r="ED9" i="22"/>
  <c r="EC13" i="22"/>
  <c r="EC14" i="22"/>
  <c r="IW14" i="22"/>
  <c r="IW13" i="22"/>
  <c r="MX14" i="22"/>
  <c r="NC13" i="22"/>
  <c r="EE19" i="23" l="1"/>
  <c r="EE20" i="23"/>
  <c r="EF11" i="23"/>
  <c r="EE18" i="23"/>
  <c r="EE17" i="23"/>
  <c r="EE9" i="22"/>
  <c r="ED13" i="22"/>
  <c r="ED14" i="22"/>
  <c r="IX13" i="22"/>
  <c r="IX14" i="22"/>
  <c r="MY14" i="22"/>
  <c r="ND13" i="22"/>
  <c r="EF19" i="23" l="1"/>
  <c r="EF20" i="23"/>
  <c r="EG11" i="23"/>
  <c r="EF17" i="23"/>
  <c r="EF18" i="23"/>
  <c r="EF9" i="22"/>
  <c r="EE13" i="22"/>
  <c r="EE14" i="22"/>
  <c r="IY13" i="22"/>
  <c r="IY14" i="22"/>
  <c r="MZ14" i="22"/>
  <c r="NE13" i="22"/>
  <c r="EG20" i="23" l="1"/>
  <c r="EG19" i="23"/>
  <c r="EH11" i="23"/>
  <c r="EG18" i="23"/>
  <c r="EG17" i="23"/>
  <c r="EG9" i="22"/>
  <c r="EF14" i="22"/>
  <c r="EF13" i="22"/>
  <c r="IZ13" i="22"/>
  <c r="IZ14" i="22"/>
  <c r="NA14" i="22"/>
  <c r="NF13" i="22"/>
  <c r="EH20" i="23" l="1"/>
  <c r="EH19" i="23"/>
  <c r="EI11" i="23"/>
  <c r="EH17" i="23"/>
  <c r="EH18" i="23"/>
  <c r="EH9" i="22"/>
  <c r="EG14" i="22"/>
  <c r="EG13" i="22"/>
  <c r="JA14" i="22"/>
  <c r="JA13" i="22"/>
  <c r="NB14" i="22"/>
  <c r="AA56" i="22"/>
  <c r="AA59" i="22"/>
  <c r="AA63" i="22" s="1"/>
  <c r="EI20" i="23" l="1"/>
  <c r="EI19" i="23"/>
  <c r="EJ11" i="23"/>
  <c r="EI17" i="23"/>
  <c r="EI18" i="23"/>
  <c r="EI9" i="22"/>
  <c r="EH14" i="22"/>
  <c r="EH13" i="22"/>
  <c r="JB13" i="22"/>
  <c r="JB14" i="22"/>
  <c r="NC14" i="22"/>
  <c r="AA66" i="22"/>
  <c r="EJ19" i="23" l="1"/>
  <c r="EJ20" i="23"/>
  <c r="EK11" i="23"/>
  <c r="EJ17" i="23"/>
  <c r="EJ18" i="23"/>
  <c r="EJ9" i="22"/>
  <c r="EI14" i="22"/>
  <c r="EI13" i="22"/>
  <c r="JC14" i="22"/>
  <c r="JC13" i="22"/>
  <c r="ND14" i="22"/>
  <c r="AA73" i="22"/>
  <c r="EK20" i="23" l="1"/>
  <c r="EK19" i="23"/>
  <c r="EL11" i="23"/>
  <c r="EK17" i="23"/>
  <c r="EK18" i="23"/>
  <c r="EK9" i="22"/>
  <c r="EJ13" i="22"/>
  <c r="EJ14" i="22"/>
  <c r="JD13" i="22"/>
  <c r="JD14" i="22"/>
  <c r="NE14" i="22"/>
  <c r="EL20" i="23" l="1"/>
  <c r="EL19" i="23"/>
  <c r="EM11" i="23"/>
  <c r="EL18" i="23"/>
  <c r="EL17" i="23"/>
  <c r="EL9" i="22"/>
  <c r="EK14" i="22"/>
  <c r="EK13" i="22"/>
  <c r="JE14" i="22"/>
  <c r="JE13" i="22"/>
  <c r="NF14"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M93" i="23" s="1"/>
  <c r="M99" i="23" s="1"/>
  <c r="M104" i="23" s="1"/>
  <c r="ET20" i="23"/>
  <c r="M94" i="23" s="1"/>
  <c r="M100" i="23" s="1"/>
  <c r="M105" i="23" s="1"/>
  <c r="EU11" i="23"/>
  <c r="EV11" i="23" s="1"/>
  <c r="EW11" i="23" s="1"/>
  <c r="EX11" i="23" s="1"/>
  <c r="EY11" i="23" s="1"/>
  <c r="EZ11" i="23" s="1"/>
  <c r="FA11" i="23" s="1"/>
  <c r="FB11" i="23" s="1"/>
  <c r="FB20" i="23" s="1"/>
  <c r="ET18" i="23"/>
  <c r="ET17" i="23"/>
  <c r="ET9" i="22"/>
  <c r="ES13" i="22"/>
  <c r="ES14" i="22"/>
  <c r="JM14" i="22"/>
  <c r="JM13" i="22"/>
  <c r="FB18" i="23" l="1"/>
  <c r="FB19" i="23"/>
  <c r="FC11" i="23"/>
  <c r="FC20" i="23" s="1"/>
  <c r="FB17" i="23"/>
  <c r="M87" i="23"/>
  <c r="M92" i="23"/>
  <c r="M98" i="23" s="1"/>
  <c r="M103" i="23" s="1"/>
  <c r="M89" i="23"/>
  <c r="M110" i="23" s="1"/>
  <c r="M116" i="23" s="1"/>
  <c r="M88" i="23"/>
  <c r="M109" i="23" s="1"/>
  <c r="M115" i="23" s="1"/>
  <c r="M86" i="23"/>
  <c r="M91" i="23"/>
  <c r="EU9" i="22"/>
  <c r="ET13" i="22"/>
  <c r="ET14" i="22"/>
  <c r="JN13" i="22"/>
  <c r="JN14" i="22"/>
  <c r="FC18" i="23" l="1"/>
  <c r="FC19" i="23"/>
  <c r="FD11" i="23"/>
  <c r="FC17" i="23"/>
  <c r="AL30" i="21"/>
  <c r="AL29" i="21"/>
  <c r="M108" i="23"/>
  <c r="M114" i="23" s="1"/>
  <c r="M97" i="23"/>
  <c r="M102" i="23" s="1"/>
  <c r="M107" i="23"/>
  <c r="EV9" i="22"/>
  <c r="EU13" i="22"/>
  <c r="EU14" i="22"/>
  <c r="JO13" i="22"/>
  <c r="JO14" i="22"/>
  <c r="FE11" i="23" l="1"/>
  <c r="FD20" i="23"/>
  <c r="FD18" i="23"/>
  <c r="FD19" i="23"/>
  <c r="FD17" i="23"/>
  <c r="AL27" i="21"/>
  <c r="AL28" i="21"/>
  <c r="M113" i="23"/>
  <c r="EW9" i="22"/>
  <c r="EV14" i="22"/>
  <c r="EV13" i="22"/>
  <c r="FF11" i="23" l="1"/>
  <c r="FE18" i="23"/>
  <c r="FE20" i="23"/>
  <c r="FE17" i="23"/>
  <c r="FE19" i="23"/>
  <c r="EX9" i="22"/>
  <c r="EW14" i="22"/>
  <c r="EW13" i="22"/>
  <c r="FG11" i="23" l="1"/>
  <c r="FF17" i="23"/>
  <c r="FF19" i="23"/>
  <c r="FF20" i="23"/>
  <c r="FF18" i="23"/>
  <c r="EY9" i="22"/>
  <c r="EX14" i="22"/>
  <c r="EX13" i="22"/>
  <c r="FH11" i="23" l="1"/>
  <c r="FG18" i="23"/>
  <c r="FG17" i="23"/>
  <c r="FG20" i="23"/>
  <c r="FG19" i="23"/>
  <c r="EZ9" i="22"/>
  <c r="EY13" i="22"/>
  <c r="EY14" i="22"/>
  <c r="FI11" i="23" l="1"/>
  <c r="FH19" i="23"/>
  <c r="FH20" i="23"/>
  <c r="FH18" i="23"/>
  <c r="FH17" i="23"/>
  <c r="FA9" i="22"/>
  <c r="EZ13" i="22"/>
  <c r="EZ14" i="22"/>
  <c r="FI19" i="23" l="1"/>
  <c r="FI20" i="23"/>
  <c r="FJ11" i="23"/>
  <c r="FI18" i="23"/>
  <c r="FI17" i="23"/>
  <c r="FA14" i="22"/>
  <c r="M57" i="22" s="1"/>
  <c r="FA13" i="22"/>
  <c r="M59" i="22" s="1"/>
  <c r="FB9" i="22"/>
  <c r="M60" i="22"/>
  <c r="FJ19" i="23" l="1"/>
  <c r="FJ17" i="23"/>
  <c r="FJ18" i="23"/>
  <c r="FK11" i="23"/>
  <c r="FJ20" i="23"/>
  <c r="M56" i="22"/>
  <c r="M69" i="22" s="1"/>
  <c r="FB14" i="22"/>
  <c r="FB13" i="22"/>
  <c r="FC9" i="22"/>
  <c r="M63" i="22"/>
  <c r="M66" i="22" s="1"/>
  <c r="M64" i="22"/>
  <c r="M70" i="22"/>
  <c r="FK18" i="23" l="1"/>
  <c r="FK20" i="23"/>
  <c r="FL11" i="23"/>
  <c r="FK19" i="23"/>
  <c r="FK17" i="23"/>
  <c r="AL23" i="19"/>
  <c r="FC14" i="22"/>
  <c r="FC13" i="22"/>
  <c r="M67" i="22"/>
  <c r="AL24" i="19" s="1"/>
  <c r="FD9" i="22"/>
  <c r="FM11" i="23" l="1"/>
  <c r="FL17" i="23"/>
  <c r="FL20" i="23"/>
  <c r="FL19" i="23"/>
  <c r="FL18" i="23"/>
  <c r="M74" i="22"/>
  <c r="M73" i="22"/>
  <c r="FD14" i="22"/>
  <c r="FD13" i="22"/>
  <c r="FE9" i="22"/>
  <c r="FN11" i="23" l="1"/>
  <c r="FO11" i="23" s="1"/>
  <c r="FP11" i="23" s="1"/>
  <c r="FQ11" i="23" s="1"/>
  <c r="FM19" i="23"/>
  <c r="FM17" i="23"/>
  <c r="FM20" i="23"/>
  <c r="FM18" i="23"/>
  <c r="FE14" i="22"/>
  <c r="FE13" i="22"/>
  <c r="FF9" i="22"/>
  <c r="FR11" i="23" l="1"/>
  <c r="FQ17" i="23"/>
  <c r="FQ19" i="23"/>
  <c r="FQ20" i="23"/>
  <c r="FQ18" i="23"/>
  <c r="S97" i="23"/>
  <c r="S102" i="23" s="1"/>
  <c r="AL57" i="21" s="1"/>
  <c r="AO57" i="21" s="1"/>
  <c r="AN57" i="21" s="1"/>
  <c r="AQ57" i="21" s="1"/>
  <c r="S107" i="23"/>
  <c r="FF14" i="22"/>
  <c r="FF13" i="22"/>
  <c r="FG9" i="22"/>
  <c r="FS11" i="23" l="1"/>
  <c r="FR20" i="23"/>
  <c r="FR17" i="23"/>
  <c r="FR18" i="23"/>
  <c r="FR19" i="23"/>
  <c r="S113" i="23"/>
  <c r="AL42" i="21"/>
  <c r="FG14" i="22"/>
  <c r="FG13" i="22"/>
  <c r="FH9" i="22"/>
  <c r="FT11" i="23" l="1"/>
  <c r="FS17" i="23"/>
  <c r="FS20" i="23"/>
  <c r="FS18" i="23"/>
  <c r="FS19" i="23"/>
  <c r="HX17" i="23"/>
  <c r="FI9" i="22"/>
  <c r="FH14" i="22"/>
  <c r="FH13" i="22"/>
  <c r="IR14" i="22"/>
  <c r="S86" i="23" l="1"/>
  <c r="S91" i="23"/>
  <c r="FU11" i="23"/>
  <c r="FT17" i="23"/>
  <c r="FT20" i="23"/>
  <c r="FT19" i="23"/>
  <c r="FT18" i="23"/>
  <c r="FJ9" i="22"/>
  <c r="FI14" i="22"/>
  <c r="FI13" i="22"/>
  <c r="IS13" i="22"/>
  <c r="FV11" i="23" l="1"/>
  <c r="FU18" i="23"/>
  <c r="FU20" i="23"/>
  <c r="FU17" i="23"/>
  <c r="FU19" i="23"/>
  <c r="FK9" i="22"/>
  <c r="FJ14" i="22"/>
  <c r="FJ13" i="22"/>
  <c r="FW11" i="23" l="1"/>
  <c r="FV18" i="23"/>
  <c r="FV17" i="23"/>
  <c r="FV20" i="23"/>
  <c r="FV19" i="23"/>
  <c r="FL9" i="22"/>
  <c r="FK14" i="22"/>
  <c r="FK13" i="22"/>
  <c r="FX11" i="23" l="1"/>
  <c r="FW18" i="23"/>
  <c r="FW17" i="23"/>
  <c r="FW20" i="23"/>
  <c r="FW19" i="23"/>
  <c r="FM9" i="22"/>
  <c r="FL14" i="22"/>
  <c r="FL13" i="22"/>
  <c r="FY11" i="23" l="1"/>
  <c r="FX18" i="23"/>
  <c r="FX17" i="23"/>
  <c r="FX20" i="23"/>
  <c r="FX19" i="23"/>
  <c r="FN9" i="22"/>
  <c r="FM14" i="22"/>
  <c r="FM13" i="22"/>
  <c r="FZ11" i="23" l="1"/>
  <c r="FY18" i="23"/>
  <c r="FY17" i="23"/>
  <c r="FY20" i="23"/>
  <c r="FY19" i="23"/>
  <c r="FO9" i="22"/>
  <c r="FN13" i="22"/>
  <c r="FN14" i="22"/>
  <c r="GA11" i="23" l="1"/>
  <c r="FZ18" i="23"/>
  <c r="FZ17" i="23"/>
  <c r="FZ20" i="23"/>
  <c r="FZ19" i="23"/>
  <c r="FP9" i="22"/>
  <c r="FO14" i="22"/>
  <c r="FO13" i="22"/>
  <c r="GB11" i="23" l="1"/>
  <c r="GA18" i="23"/>
  <c r="GA17" i="23"/>
  <c r="GA20" i="23"/>
  <c r="GA19" i="23"/>
  <c r="FQ9" i="22"/>
  <c r="FP13" i="22"/>
  <c r="FP14" i="22"/>
  <c r="GC11" i="23" l="1"/>
  <c r="GB18" i="23"/>
  <c r="GB17" i="23"/>
  <c r="GB20" i="23"/>
  <c r="GB19" i="23"/>
  <c r="FQ13" i="22"/>
  <c r="FQ14" i="22"/>
  <c r="FR9" i="22"/>
  <c r="GD11" i="23" l="1"/>
  <c r="GC18" i="23"/>
  <c r="GC17" i="23"/>
  <c r="GC20" i="23"/>
  <c r="GC19" i="23"/>
  <c r="FR14" i="22"/>
  <c r="FR13" i="22"/>
  <c r="FS9" i="22"/>
  <c r="GE11" i="23" l="1"/>
  <c r="GD18" i="23"/>
  <c r="GD17" i="23"/>
  <c r="GD20" i="23"/>
  <c r="GD19" i="23"/>
  <c r="FS14" i="22"/>
  <c r="FS13" i="22"/>
  <c r="FT9" i="22"/>
  <c r="GF11" i="23" l="1"/>
  <c r="GE18" i="23"/>
  <c r="GE17" i="23"/>
  <c r="GE20" i="23"/>
  <c r="GE19" i="23"/>
  <c r="FT14" i="22"/>
  <c r="FT13" i="22"/>
  <c r="FU9" i="22"/>
  <c r="GG11" i="23" l="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HN11" i="23" s="1"/>
  <c r="HO11" i="23" s="1"/>
  <c r="HP11" i="23" s="1"/>
  <c r="HQ11" i="23" s="1"/>
  <c r="HR11" i="23" s="1"/>
  <c r="HS11" i="23" s="1"/>
  <c r="HT11" i="23" s="1"/>
  <c r="HU11" i="23" s="1"/>
  <c r="HV11" i="23" s="1"/>
  <c r="HW11" i="23" s="1"/>
  <c r="HX11" i="23" s="1"/>
  <c r="HY11" i="23" s="1"/>
  <c r="HZ11" i="23" s="1"/>
  <c r="IA11" i="23" s="1"/>
  <c r="IB11" i="23" s="1"/>
  <c r="IC11" i="23" s="1"/>
  <c r="ID11" i="23" s="1"/>
  <c r="IE11" i="23" s="1"/>
  <c r="IF11" i="23" s="1"/>
  <c r="IG11" i="23" s="1"/>
  <c r="IH11" i="23" s="1"/>
  <c r="II11" i="23" s="1"/>
  <c r="IJ11" i="23" s="1"/>
  <c r="IK11" i="23" s="1"/>
  <c r="IL11" i="23" s="1"/>
  <c r="IM11" i="23" s="1"/>
  <c r="IN11" i="23" s="1"/>
  <c r="IO11" i="23" s="1"/>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GF19" i="23"/>
  <c r="GF17" i="23"/>
  <c r="GF20" i="23"/>
  <c r="GF18" i="23"/>
  <c r="FV9" i="22"/>
  <c r="FU14" i="22"/>
  <c r="FU13" i="22"/>
  <c r="O87" i="23" l="1"/>
  <c r="O92" i="23"/>
  <c r="O89" i="23"/>
  <c r="E32" i="23"/>
  <c r="O94" i="23"/>
  <c r="E37" i="23"/>
  <c r="O91" i="23"/>
  <c r="O86" i="23"/>
  <c r="DI36" i="23"/>
  <c r="BA41" i="23"/>
  <c r="BC36" i="23"/>
  <c r="AY31" i="23"/>
  <c r="K41" i="23"/>
  <c r="S31" i="23"/>
  <c r="BK31" i="23"/>
  <c r="CW31" i="23"/>
  <c r="I41" i="23"/>
  <c r="BY36" i="23"/>
  <c r="AI41" i="23"/>
  <c r="CK41" i="23"/>
  <c r="CA31" i="23"/>
  <c r="CG31" i="23"/>
  <c r="CY36" i="23"/>
  <c r="BS36" i="23"/>
  <c r="G36" i="23"/>
  <c r="CI36" i="23"/>
  <c r="U31" i="23"/>
  <c r="BM36" i="23"/>
  <c r="DM41" i="23"/>
  <c r="CG41" i="23"/>
  <c r="CA41" i="23"/>
  <c r="AA31" i="23"/>
  <c r="BY41" i="23"/>
  <c r="AA36" i="23"/>
  <c r="BU36" i="23"/>
  <c r="AW41" i="23"/>
  <c r="BC41" i="23"/>
  <c r="G31" i="23"/>
  <c r="DE36" i="23"/>
  <c r="CC36" i="23"/>
  <c r="DK36" i="23"/>
  <c r="AU36" i="23"/>
  <c r="BE36" i="23"/>
  <c r="AE41" i="23"/>
  <c r="DS41" i="23"/>
  <c r="AQ36" i="23"/>
  <c r="M31" i="23"/>
  <c r="CE41" i="23"/>
  <c r="CQ36" i="23"/>
  <c r="Y36" i="23"/>
  <c r="Y41" i="23"/>
  <c r="BS41" i="23"/>
  <c r="CU41" i="23"/>
  <c r="O88" i="23"/>
  <c r="I31" i="23"/>
  <c r="I51" i="23" s="1"/>
  <c r="CK31" i="23"/>
  <c r="CK51" i="23" s="1"/>
  <c r="CO41" i="23"/>
  <c r="CC31" i="23"/>
  <c r="E41" i="23"/>
  <c r="DU31" i="23"/>
  <c r="DG31" i="23"/>
  <c r="BE31" i="23"/>
  <c r="BO31" i="23"/>
  <c r="BW31" i="23"/>
  <c r="BC31" i="23"/>
  <c r="BC51" i="23" s="1"/>
  <c r="M36" i="23"/>
  <c r="AS41" i="23"/>
  <c r="AE36" i="23"/>
  <c r="S36" i="23"/>
  <c r="DA31" i="23"/>
  <c r="AY36" i="23"/>
  <c r="BG41" i="23"/>
  <c r="BW36" i="23"/>
  <c r="DC31" i="23"/>
  <c r="AI31" i="23"/>
  <c r="AI51" i="23" s="1"/>
  <c r="CM31" i="23"/>
  <c r="DU36" i="23"/>
  <c r="DS31" i="23"/>
  <c r="DS51" i="23" s="1"/>
  <c r="Q41" i="23"/>
  <c r="CU36" i="23"/>
  <c r="AQ31" i="23"/>
  <c r="CM41" i="23"/>
  <c r="DS36" i="23"/>
  <c r="CE36" i="23"/>
  <c r="AA41" i="23"/>
  <c r="E36" i="23"/>
  <c r="CE31" i="23"/>
  <c r="CE51" i="23" s="1"/>
  <c r="AK36" i="23"/>
  <c r="K31" i="23"/>
  <c r="K51" i="23" s="1"/>
  <c r="BA36" i="23"/>
  <c r="AK41" i="23"/>
  <c r="CA36" i="23"/>
  <c r="BU41" i="23"/>
  <c r="W31" i="23"/>
  <c r="DM31" i="23"/>
  <c r="DM51" i="23" s="1"/>
  <c r="CU31" i="23"/>
  <c r="CU51" i="23" s="1"/>
  <c r="DK41" i="23"/>
  <c r="DM36" i="23"/>
  <c r="AC41" i="23"/>
  <c r="AU31" i="23"/>
  <c r="DE41" i="23"/>
  <c r="AY41" i="23"/>
  <c r="CS36" i="23"/>
  <c r="BI41" i="23"/>
  <c r="W36" i="23"/>
  <c r="AW31" i="23"/>
  <c r="AW51" i="23" s="1"/>
  <c r="S41" i="23"/>
  <c r="DA36" i="23"/>
  <c r="CS31" i="23"/>
  <c r="DE31" i="23"/>
  <c r="AC36" i="23"/>
  <c r="AQ41" i="23"/>
  <c r="CM36" i="23"/>
  <c r="CI41" i="23"/>
  <c r="O36" i="23"/>
  <c r="AM36" i="23"/>
  <c r="AC31" i="23"/>
  <c r="AG36" i="23"/>
  <c r="BY31" i="23"/>
  <c r="BY51" i="23" s="1"/>
  <c r="E31" i="23"/>
  <c r="CY31" i="23"/>
  <c r="BK36" i="23"/>
  <c r="AO31" i="23"/>
  <c r="AG31" i="23"/>
  <c r="AS31" i="23"/>
  <c r="BQ41" i="23"/>
  <c r="CC41" i="23"/>
  <c r="AS36" i="23"/>
  <c r="AK31" i="23"/>
  <c r="DA41" i="23"/>
  <c r="CO31" i="23"/>
  <c r="CO51" i="23" s="1"/>
  <c r="Q31" i="23"/>
  <c r="CY41" i="23"/>
  <c r="BG31" i="23"/>
  <c r="BG51" i="23" s="1"/>
  <c r="DQ41" i="23"/>
  <c r="CO36" i="23"/>
  <c r="CS41" i="23"/>
  <c r="CQ31" i="23"/>
  <c r="CK36" i="23"/>
  <c r="BW41" i="23"/>
  <c r="BM31" i="23"/>
  <c r="I36" i="23"/>
  <c r="DI31" i="23"/>
  <c r="O31" i="23"/>
  <c r="DG36" i="23"/>
  <c r="DI41" i="23"/>
  <c r="CQ41" i="23"/>
  <c r="CW36" i="23"/>
  <c r="DG41" i="23"/>
  <c r="Q36" i="23"/>
  <c r="DU41" i="23"/>
  <c r="BI31" i="23"/>
  <c r="BI51" i="23" s="1"/>
  <c r="U41" i="23"/>
  <c r="AG41" i="23"/>
  <c r="BS31" i="23"/>
  <c r="BS51" i="23" s="1"/>
  <c r="AO41" i="23"/>
  <c r="DK31" i="23"/>
  <c r="DK51" i="23" s="1"/>
  <c r="CW41" i="23"/>
  <c r="BM41" i="23"/>
  <c r="AI36" i="23"/>
  <c r="AM41" i="23"/>
  <c r="BQ36" i="23"/>
  <c r="O41" i="23"/>
  <c r="BK41" i="23"/>
  <c r="U36" i="23"/>
  <c r="DC36" i="23"/>
  <c r="BA31" i="23"/>
  <c r="BA51" i="23" s="1"/>
  <c r="AU41" i="23"/>
  <c r="G41" i="23"/>
  <c r="BI36" i="23"/>
  <c r="DQ31" i="23"/>
  <c r="DQ51" i="23" s="1"/>
  <c r="BO41" i="23"/>
  <c r="AW36" i="23"/>
  <c r="BG36" i="23"/>
  <c r="W41" i="23"/>
  <c r="CG36" i="23"/>
  <c r="CI31" i="23"/>
  <c r="BE41" i="23"/>
  <c r="K36" i="23"/>
  <c r="DO36" i="23"/>
  <c r="Y31" i="23"/>
  <c r="Y51" i="23" s="1"/>
  <c r="DC41" i="23"/>
  <c r="BQ31" i="23"/>
  <c r="BU31" i="23"/>
  <c r="BU51" i="23" s="1"/>
  <c r="M41" i="23"/>
  <c r="O93" i="23"/>
  <c r="AE31" i="23"/>
  <c r="AE51" i="23" s="1"/>
  <c r="DO31" i="23"/>
  <c r="DO41" i="23"/>
  <c r="AO36" i="23"/>
  <c r="BO36" i="23"/>
  <c r="DQ36" i="23"/>
  <c r="AM31" i="23"/>
  <c r="AM51" i="23" s="1"/>
  <c r="JS11" i="23"/>
  <c r="JS18" i="23" s="1"/>
  <c r="U87" i="23" s="1"/>
  <c r="U108" i="23" s="1"/>
  <c r="U114" i="23" s="1"/>
  <c r="JR17" i="23"/>
  <c r="FW9" i="22"/>
  <c r="FV13" i="22"/>
  <c r="FV14" i="22"/>
  <c r="U92" i="23" l="1"/>
  <c r="DA51" i="23"/>
  <c r="O97" i="23"/>
  <c r="O102" i="23" s="1"/>
  <c r="AL32" i="21" s="1"/>
  <c r="AO32" i="21" s="1"/>
  <c r="AN32" i="21" s="1"/>
  <c r="O107" i="23"/>
  <c r="O98" i="23"/>
  <c r="O108" i="23"/>
  <c r="O99" i="23"/>
  <c r="O104" i="23" s="1"/>
  <c r="AL34" i="21" s="1"/>
  <c r="AO34" i="21" s="1"/>
  <c r="AN34" i="21" s="1"/>
  <c r="O109" i="23"/>
  <c r="O100" i="23"/>
  <c r="O110" i="23"/>
  <c r="BQ51" i="23"/>
  <c r="CI51" i="23"/>
  <c r="AK51" i="23"/>
  <c r="AS51" i="23"/>
  <c r="AC51" i="23"/>
  <c r="Q51" i="23"/>
  <c r="E47" i="23"/>
  <c r="DI51" i="23"/>
  <c r="DO51" i="23"/>
  <c r="DE51" i="23"/>
  <c r="O51" i="23"/>
  <c r="AG51" i="23"/>
  <c r="E51" i="23"/>
  <c r="E46" i="23"/>
  <c r="AU51" i="23"/>
  <c r="CM51" i="23"/>
  <c r="BW51" i="23"/>
  <c r="DU51" i="23"/>
  <c r="AA51" i="23"/>
  <c r="CW51" i="23"/>
  <c r="AY51" i="23"/>
  <c r="AO51" i="23"/>
  <c r="BO51" i="23"/>
  <c r="M51" i="23"/>
  <c r="U51" i="23"/>
  <c r="BK51" i="23"/>
  <c r="CQ51" i="23"/>
  <c r="W51" i="23"/>
  <c r="DC51" i="23"/>
  <c r="BE51" i="23"/>
  <c r="CC51" i="23"/>
  <c r="G51" i="23"/>
  <c r="CG51" i="23"/>
  <c r="S51" i="23"/>
  <c r="S46" i="23"/>
  <c r="O103" i="23"/>
  <c r="AL33" i="21" s="1"/>
  <c r="AO33" i="21" s="1"/>
  <c r="AN33" i="21" s="1"/>
  <c r="BM51" i="23"/>
  <c r="CY51" i="23"/>
  <c r="CS51" i="23"/>
  <c r="AQ51" i="23"/>
  <c r="DG51" i="23"/>
  <c r="CA51" i="23"/>
  <c r="O105" i="23"/>
  <c r="AL35" i="21" s="1"/>
  <c r="AO35" i="21" s="1"/>
  <c r="AN35" i="21" s="1"/>
  <c r="JS17" i="23"/>
  <c r="U86" i="23" s="1"/>
  <c r="JT11" i="23"/>
  <c r="JT18" i="23" s="1"/>
  <c r="FX9" i="22"/>
  <c r="FW14" i="22"/>
  <c r="FW13" i="22"/>
  <c r="O113" i="23" l="1"/>
  <c r="AQ34" i="21"/>
  <c r="AQ87" i="21" s="1"/>
  <c r="AN87" i="21"/>
  <c r="O115" i="23"/>
  <c r="AF115" i="23" s="1"/>
  <c r="AQ35" i="21"/>
  <c r="AQ88" i="21" s="1"/>
  <c r="AN88" i="21"/>
  <c r="AN76" i="21"/>
  <c r="AQ33" i="21"/>
  <c r="AQ76" i="21" s="1"/>
  <c r="O116" i="23"/>
  <c r="O114" i="23"/>
  <c r="AQ32" i="21"/>
  <c r="U91" i="23"/>
  <c r="U97" i="23" s="1"/>
  <c r="U102" i="23" s="1"/>
  <c r="JU11" i="23"/>
  <c r="JV11" i="23" s="1"/>
  <c r="JW11" i="23" s="1"/>
  <c r="JT17" i="23"/>
  <c r="FY9" i="22"/>
  <c r="FX14" i="22"/>
  <c r="FX13" i="22"/>
  <c r="AQ90" i="21" l="1"/>
  <c r="R80" i="21"/>
  <c r="R87" i="21"/>
  <c r="AN90" i="21"/>
  <c r="R92" i="21"/>
  <c r="U107" i="23"/>
  <c r="FZ9" i="22"/>
  <c r="FY13" i="22"/>
  <c r="FY14" i="22"/>
  <c r="JX11" i="23"/>
  <c r="AE89" i="21" l="1"/>
  <c r="U113" i="23"/>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KE11" i="23"/>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KF11" i="23"/>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F17" i="23"/>
  <c r="KF18" i="23"/>
  <c r="KW13" i="22"/>
  <c r="O63" i="22"/>
  <c r="O66" i="22" s="1"/>
  <c r="AL27" i="19" s="1"/>
  <c r="AO27" i="19" s="1"/>
  <c r="AN27" i="19" s="1"/>
  <c r="O69" i="22"/>
  <c r="O64" i="22"/>
  <c r="O67" i="22"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KG11" i="23"/>
  <c r="AQ27" i="19" l="1"/>
  <c r="AL28" i="19"/>
  <c r="AO28" i="19" s="1"/>
  <c r="AN28" i="19" s="1"/>
  <c r="CI34" i="22"/>
  <c r="DE31" i="22"/>
  <c r="BS34" i="22"/>
  <c r="G31" i="22"/>
  <c r="BQ34" i="22"/>
  <c r="DS34" i="22"/>
  <c r="DA34" i="22"/>
  <c r="CI31" i="22"/>
  <c r="CU31" i="22"/>
  <c r="U31" i="22"/>
  <c r="DG31" i="22"/>
  <c r="CM34" i="22"/>
  <c r="BU34" i="22"/>
  <c r="CO34" i="22"/>
  <c r="BA34" i="22"/>
  <c r="O31" i="22"/>
  <c r="DK34" i="22"/>
  <c r="BY31" i="22"/>
  <c r="U56" i="22"/>
  <c r="U69" i="22" s="1"/>
  <c r="U74" i="22"/>
  <c r="U63" i="22"/>
  <c r="U66" i="22" s="1"/>
  <c r="KG17" i="23"/>
  <c r="KG18" i="23"/>
  <c r="KY9" i="22"/>
  <c r="KX13" i="22"/>
  <c r="W59" i="22" s="1"/>
  <c r="O73" i="22"/>
  <c r="O74" i="22"/>
  <c r="KH11" i="23"/>
  <c r="W56" i="22" l="1"/>
  <c r="AQ28" i="19"/>
  <c r="AN61" i="19"/>
  <c r="DX31" i="22"/>
  <c r="DX34" i="22"/>
  <c r="AF74" i="22"/>
  <c r="U73" i="22"/>
  <c r="KH17" i="23"/>
  <c r="W91" i="23" s="1"/>
  <c r="KH18" i="23"/>
  <c r="W92" i="23" s="1"/>
  <c r="KZ9" i="22"/>
  <c r="KY13" i="22"/>
  <c r="W69" i="22"/>
  <c r="W63" i="22"/>
  <c r="W66" i="22" s="1"/>
  <c r="KI11" i="23"/>
  <c r="E34" i="23" l="1"/>
  <c r="W73" i="22"/>
  <c r="AL43" i="19"/>
  <c r="AO43" i="19" s="1"/>
  <c r="AN43" i="19" s="1"/>
  <c r="E29" i="23"/>
  <c r="E44" i="23" s="1"/>
  <c r="AI34" i="23"/>
  <c r="S34" i="23"/>
  <c r="W86" i="23"/>
  <c r="BO40" i="23"/>
  <c r="DE40" i="23"/>
  <c r="BW40" i="23"/>
  <c r="U40" i="23"/>
  <c r="CY35" i="23"/>
  <c r="CA35" i="23"/>
  <c r="DC35" i="23"/>
  <c r="M35" i="23"/>
  <c r="U30" i="23"/>
  <c r="DO30" i="23"/>
  <c r="CW30" i="23"/>
  <c r="CA40" i="23"/>
  <c r="DM40" i="23"/>
  <c r="BK40" i="23"/>
  <c r="DQ40" i="23"/>
  <c r="AM35" i="23"/>
  <c r="CU35" i="23"/>
  <c r="CM35" i="23"/>
  <c r="Q35" i="23"/>
  <c r="CS30" i="23"/>
  <c r="CU30" i="23"/>
  <c r="K30" i="23"/>
  <c r="DQ30" i="23"/>
  <c r="CC40" i="23"/>
  <c r="CW40" i="23"/>
  <c r="CY40" i="23"/>
  <c r="AQ40" i="23"/>
  <c r="AE35" i="23"/>
  <c r="BO35" i="23"/>
  <c r="BG35" i="23"/>
  <c r="W35" i="23"/>
  <c r="BG30" i="23"/>
  <c r="AM30" i="23"/>
  <c r="BQ30" i="23"/>
  <c r="E30" i="23"/>
  <c r="AW40" i="23"/>
  <c r="M40" i="23"/>
  <c r="DS40" i="23"/>
  <c r="BC40" i="23"/>
  <c r="CE35" i="23"/>
  <c r="CW35" i="23"/>
  <c r="BE35" i="23"/>
  <c r="I30" i="23"/>
  <c r="AW30" i="23"/>
  <c r="E40" i="23"/>
  <c r="CI40" i="23"/>
  <c r="DG40" i="23"/>
  <c r="AO40" i="23"/>
  <c r="AS35" i="23"/>
  <c r="DK35" i="23"/>
  <c r="DM35" i="23"/>
  <c r="BM30" i="23"/>
  <c r="BO30" i="23"/>
  <c r="BO50" i="23" s="1"/>
  <c r="AE30" i="23"/>
  <c r="DG30" i="23"/>
  <c r="CU40" i="23"/>
  <c r="DC40" i="23"/>
  <c r="DA40" i="23"/>
  <c r="CE40" i="23"/>
  <c r="Y35" i="23"/>
  <c r="G35" i="23"/>
  <c r="BW35" i="23"/>
  <c r="BI35" i="23"/>
  <c r="AG30" i="23"/>
  <c r="O30" i="23"/>
  <c r="DE30" i="23"/>
  <c r="DE50" i="23" s="1"/>
  <c r="BU30" i="23"/>
  <c r="CM40" i="23"/>
  <c r="BE40" i="23"/>
  <c r="BM40" i="23"/>
  <c r="DI40" i="23"/>
  <c r="CI35" i="23"/>
  <c r="DE35" i="23"/>
  <c r="BU35" i="23"/>
  <c r="CO35" i="23"/>
  <c r="Y30" i="23"/>
  <c r="W30" i="23"/>
  <c r="AU30" i="23"/>
  <c r="G30" i="23"/>
  <c r="DO40" i="23"/>
  <c r="BI40" i="23"/>
  <c r="CK40" i="23"/>
  <c r="AM40" i="23"/>
  <c r="BY35" i="23"/>
  <c r="K35" i="23"/>
  <c r="AA35" i="23"/>
  <c r="M30" i="23"/>
  <c r="W87" i="23"/>
  <c r="W108" i="23" s="1"/>
  <c r="W114" i="23" s="1"/>
  <c r="DK40" i="23"/>
  <c r="W40" i="23"/>
  <c r="CQ40" i="23"/>
  <c r="AO35" i="23"/>
  <c r="S35" i="23"/>
  <c r="CK35" i="23"/>
  <c r="CQ35" i="23"/>
  <c r="CG30" i="23"/>
  <c r="Q30" i="23"/>
  <c r="CI30" i="23"/>
  <c r="AK30" i="23"/>
  <c r="S40" i="23"/>
  <c r="CG40" i="23"/>
  <c r="AK40" i="23"/>
  <c r="Y40" i="23"/>
  <c r="E35" i="23"/>
  <c r="DS35" i="23"/>
  <c r="CG35" i="23"/>
  <c r="AI30" i="23"/>
  <c r="BY30" i="23"/>
  <c r="CE30" i="23"/>
  <c r="DA30" i="23"/>
  <c r="DA50" i="23" s="1"/>
  <c r="BK30" i="23"/>
  <c r="BK50" i="23" s="1"/>
  <c r="AC40" i="23"/>
  <c r="O40" i="23"/>
  <c r="BS40" i="23"/>
  <c r="K40" i="23"/>
  <c r="BA35" i="23"/>
  <c r="AK35" i="23"/>
  <c r="DA35" i="23"/>
  <c r="CK30" i="23"/>
  <c r="BS30" i="23"/>
  <c r="DC30" i="23"/>
  <c r="DC50" i="23" s="1"/>
  <c r="CM30" i="23"/>
  <c r="AY30" i="23"/>
  <c r="BA40" i="23"/>
  <c r="AE40" i="23"/>
  <c r="Q40" i="23"/>
  <c r="DU35" i="23"/>
  <c r="AY35" i="23"/>
  <c r="CC35" i="23"/>
  <c r="BS35" i="23"/>
  <c r="S30" i="23"/>
  <c r="AC30" i="23"/>
  <c r="AC50" i="23" s="1"/>
  <c r="DK30" i="23"/>
  <c r="DK50" i="23" s="1"/>
  <c r="BA30" i="23"/>
  <c r="CO30" i="23"/>
  <c r="AW35" i="23"/>
  <c r="AA40" i="23"/>
  <c r="BY40" i="23"/>
  <c r="BU40" i="23"/>
  <c r="AS40" i="23"/>
  <c r="CS35" i="23"/>
  <c r="DO35" i="23"/>
  <c r="BC35" i="23"/>
  <c r="AU35" i="23"/>
  <c r="DM30" i="23"/>
  <c r="DI30" i="23"/>
  <c r="CQ30" i="23"/>
  <c r="CQ50" i="23" s="1"/>
  <c r="CC30" i="23"/>
  <c r="AG40" i="23"/>
  <c r="CS40" i="23"/>
  <c r="AY40" i="23"/>
  <c r="O35" i="23"/>
  <c r="AI35" i="23"/>
  <c r="AQ35" i="23"/>
  <c r="I35" i="23"/>
  <c r="BE30" i="23"/>
  <c r="BC30" i="23"/>
  <c r="AQ30" i="23"/>
  <c r="BI30" i="23"/>
  <c r="AU40" i="23"/>
  <c r="G40" i="23"/>
  <c r="BQ40" i="23"/>
  <c r="AI40" i="23"/>
  <c r="DI35" i="23"/>
  <c r="BQ35" i="23"/>
  <c r="U35" i="23"/>
  <c r="AC35" i="23"/>
  <c r="AA30" i="23"/>
  <c r="CY30" i="23"/>
  <c r="CA30" i="23"/>
  <c r="AO30" i="23"/>
  <c r="DU40" i="23"/>
  <c r="CO40" i="23"/>
  <c r="BG40" i="23"/>
  <c r="I40" i="23"/>
  <c r="DQ35" i="23"/>
  <c r="AG35" i="23"/>
  <c r="DG35" i="23"/>
  <c r="BM35" i="23"/>
  <c r="DU30" i="23"/>
  <c r="AS30" i="23"/>
  <c r="BK35" i="23"/>
  <c r="DS30" i="23"/>
  <c r="BW30" i="23"/>
  <c r="W97" i="23"/>
  <c r="W102" i="23" s="1"/>
  <c r="AL52" i="21" s="1"/>
  <c r="AO52" i="21" s="1"/>
  <c r="AN52" i="21" s="1"/>
  <c r="W107" i="23"/>
  <c r="LA9" i="22"/>
  <c r="KZ13" i="22"/>
  <c r="KJ11" i="23"/>
  <c r="AQ52" i="21" l="1"/>
  <c r="AQ75" i="21" s="1"/>
  <c r="AQ78" i="21" s="1"/>
  <c r="AN75" i="21"/>
  <c r="AQ43" i="19"/>
  <c r="U50" i="23"/>
  <c r="AW50" i="23"/>
  <c r="DU50" i="23"/>
  <c r="BW50" i="23"/>
  <c r="BE50" i="23"/>
  <c r="DQ50" i="23"/>
  <c r="DG50" i="23"/>
  <c r="DS50" i="23"/>
  <c r="CI50" i="23"/>
  <c r="CC50" i="23"/>
  <c r="BI50" i="23"/>
  <c r="DM50" i="23"/>
  <c r="M50" i="23"/>
  <c r="CA50" i="23"/>
  <c r="CY50" i="23"/>
  <c r="AO50" i="23"/>
  <c r="CK50" i="23"/>
  <c r="S50" i="23"/>
  <c r="AQ50" i="23"/>
  <c r="AK50" i="23"/>
  <c r="AA50" i="23"/>
  <c r="DI50" i="23"/>
  <c r="BC50" i="23"/>
  <c r="CE50" i="23"/>
  <c r="BS50" i="23"/>
  <c r="BA50" i="23"/>
  <c r="CM50" i="23"/>
  <c r="AS50" i="23"/>
  <c r="Q50" i="23"/>
  <c r="W50" i="23"/>
  <c r="CO50" i="23"/>
  <c r="AY50" i="23"/>
  <c r="AI50" i="23"/>
  <c r="G50" i="23"/>
  <c r="BU50" i="23"/>
  <c r="I50" i="23"/>
  <c r="E50" i="23"/>
  <c r="E45" i="23"/>
  <c r="CW50" i="23"/>
  <c r="AU50" i="23"/>
  <c r="AE50" i="23"/>
  <c r="BQ50" i="23"/>
  <c r="K50" i="23"/>
  <c r="DO50" i="23"/>
  <c r="O50" i="23"/>
  <c r="AM50" i="23"/>
  <c r="CU50" i="23"/>
  <c r="BY50" i="23"/>
  <c r="CG50" i="23"/>
  <c r="Y50" i="23"/>
  <c r="AG50" i="23"/>
  <c r="BM50" i="23"/>
  <c r="BG50" i="23"/>
  <c r="CS50" i="23"/>
  <c r="W113" i="23"/>
  <c r="AF113" i="23" s="1"/>
  <c r="LB9" i="22"/>
  <c r="LA13" i="22"/>
  <c r="KK11" i="23"/>
  <c r="R91" i="21" l="1"/>
  <c r="R74" i="21"/>
  <c r="R75" i="21"/>
  <c r="AN78" i="21"/>
  <c r="R79" i="21"/>
  <c r="R86" i="21"/>
  <c r="LC9" i="22"/>
  <c r="LB13" i="22"/>
  <c r="KL11" i="23"/>
  <c r="AE77" i="21" l="1"/>
  <c r="AE76" i="21"/>
  <c r="AE88" i="21"/>
  <c r="LD9" i="22"/>
  <c r="LD13" i="22" s="1"/>
  <c r="CW21" i="22" s="1"/>
  <c r="LC13" i="22"/>
  <c r="DC24" i="22" s="1"/>
  <c r="DI27" i="22"/>
  <c r="BQ27" i="22"/>
  <c r="BG24" i="22"/>
  <c r="AA21" i="22"/>
  <c r="BQ21" i="22"/>
  <c r="DI21" i="22"/>
  <c r="BI27" i="22"/>
  <c r="DE24" i="22"/>
  <c r="AQ21" i="22"/>
  <c r="BW27" i="22"/>
  <c r="CI24" i="22"/>
  <c r="M21" i="22"/>
  <c r="Y24" i="22"/>
  <c r="BM21" i="22"/>
  <c r="DQ27" i="22"/>
  <c r="DM21" i="22"/>
  <c r="DG27" i="22"/>
  <c r="CQ27" i="22"/>
  <c r="AC27" i="22"/>
  <c r="G21" i="22"/>
  <c r="BY21" i="22"/>
  <c r="BA27" i="22"/>
  <c r="AI21" i="22"/>
  <c r="BS21" i="22"/>
  <c r="DS24" i="22"/>
  <c r="BY24" i="22"/>
  <c r="BC27" i="22"/>
  <c r="DU21" i="22"/>
  <c r="CW24" i="22"/>
  <c r="AE27" i="22"/>
  <c r="CO27" i="22"/>
  <c r="DK24" i="22"/>
  <c r="BS24" i="22"/>
  <c r="CO21" i="22"/>
  <c r="CI21" i="22"/>
  <c r="BI24" i="22"/>
  <c r="CQ21" i="22"/>
  <c r="CQ24" i="22"/>
  <c r="Y59" i="22"/>
  <c r="K24" i="22"/>
  <c r="W27" i="22"/>
  <c r="DC27" i="22"/>
  <c r="DA24" i="22"/>
  <c r="AI27" i="22"/>
  <c r="BM24" i="22"/>
  <c r="BO21" i="22"/>
  <c r="BO27" i="22"/>
  <c r="U24" i="22"/>
  <c r="AS24" i="22"/>
  <c r="BE27" i="22"/>
  <c r="DA21" i="22"/>
  <c r="CA21" i="22"/>
  <c r="CE21" i="22"/>
  <c r="Q24" i="22"/>
  <c r="BU27" i="22"/>
  <c r="BS27" i="22"/>
  <c r="BE24" i="22"/>
  <c r="CY27" i="22"/>
  <c r="AK24" i="22"/>
  <c r="DG21" i="22"/>
  <c r="DK27" i="22"/>
  <c r="O21" i="22"/>
  <c r="BC21" i="22"/>
  <c r="DS27" i="22"/>
  <c r="CK21" i="22"/>
  <c r="AS21" i="22"/>
  <c r="CM24" i="22"/>
  <c r="BY27" i="22"/>
  <c r="AE21" i="22"/>
  <c r="CS24" i="22"/>
  <c r="Y27" i="22"/>
  <c r="BI21" i="22"/>
  <c r="CK27" i="22"/>
  <c r="DM24" i="22"/>
  <c r="KM11" i="23"/>
  <c r="BG27" i="22" l="1"/>
  <c r="CA27" i="22"/>
  <c r="BW21" i="22"/>
  <c r="AY27" i="22"/>
  <c r="BK21" i="22"/>
  <c r="AO27" i="22"/>
  <c r="AM27" i="22"/>
  <c r="CE24" i="22"/>
  <c r="DA27" i="22"/>
  <c r="AQ24" i="22"/>
  <c r="E27" i="22"/>
  <c r="BC24" i="22"/>
  <c r="AG27" i="22"/>
  <c r="AO21" i="22"/>
  <c r="AO33" i="22" s="1"/>
  <c r="AQ27" i="22"/>
  <c r="AY24" i="22"/>
  <c r="CE27" i="22"/>
  <c r="O27" i="22"/>
  <c r="CA24" i="22"/>
  <c r="BW24" i="22"/>
  <c r="K27" i="22"/>
  <c r="E21" i="22"/>
  <c r="DG24" i="22"/>
  <c r="DG30" i="22" s="1"/>
  <c r="BK24" i="22"/>
  <c r="DC21" i="22"/>
  <c r="DC33" i="22" s="1"/>
  <c r="DO21" i="22"/>
  <c r="CS27" i="22"/>
  <c r="DI24" i="22"/>
  <c r="DI30" i="22" s="1"/>
  <c r="Y56" i="22"/>
  <c r="AK27" i="22"/>
  <c r="AA27" i="22"/>
  <c r="AA33" i="22" s="1"/>
  <c r="AG24" i="22"/>
  <c r="AK21" i="22"/>
  <c r="CM27" i="22"/>
  <c r="O24" i="22"/>
  <c r="O30" i="22" s="1"/>
  <c r="BW33" i="22"/>
  <c r="U27" i="22"/>
  <c r="AM21" i="22"/>
  <c r="BM27" i="22"/>
  <c r="BM33" i="22" s="1"/>
  <c r="AU27" i="22"/>
  <c r="CM21" i="22"/>
  <c r="S27" i="22"/>
  <c r="AA24" i="22"/>
  <c r="AA30" i="22" s="1"/>
  <c r="AW21" i="22"/>
  <c r="E24" i="22"/>
  <c r="E30" i="22" s="1"/>
  <c r="DE27" i="22"/>
  <c r="AU21" i="22"/>
  <c r="BU24" i="22"/>
  <c r="AE24" i="22"/>
  <c r="AE30" i="22" s="1"/>
  <c r="CW27" i="22"/>
  <c r="CW33" i="22" s="1"/>
  <c r="I21" i="22"/>
  <c r="CK24" i="22"/>
  <c r="CK30" i="22" s="1"/>
  <c r="CU24" i="22"/>
  <c r="AM24" i="22"/>
  <c r="CG21" i="22"/>
  <c r="S24" i="22"/>
  <c r="DK21" i="22"/>
  <c r="DK30" i="22" s="1"/>
  <c r="W21" i="22"/>
  <c r="W33" i="22" s="1"/>
  <c r="K21" i="22"/>
  <c r="BU21" i="22"/>
  <c r="BG21" i="22"/>
  <c r="BG30" i="22" s="1"/>
  <c r="CS21" i="22"/>
  <c r="Y21" i="22"/>
  <c r="Y30" i="22" s="1"/>
  <c r="G27" i="22"/>
  <c r="G33" i="22" s="1"/>
  <c r="BQ24" i="22"/>
  <c r="BQ30" i="22" s="1"/>
  <c r="U21" i="22"/>
  <c r="AC24" i="22"/>
  <c r="AI24" i="22"/>
  <c r="AI30" i="22" s="1"/>
  <c r="AO24" i="22"/>
  <c r="AO30" i="22" s="1"/>
  <c r="CC27" i="22"/>
  <c r="DS21" i="22"/>
  <c r="DS30" i="22" s="1"/>
  <c r="DO24" i="22"/>
  <c r="CY21" i="22"/>
  <c r="BO24" i="22"/>
  <c r="BO30" i="22" s="1"/>
  <c r="Q27" i="22"/>
  <c r="CG27" i="22"/>
  <c r="G24" i="22"/>
  <c r="G30" i="22" s="1"/>
  <c r="DU27" i="22"/>
  <c r="DU33" i="22" s="1"/>
  <c r="BK27" i="22"/>
  <c r="BK33" i="22" s="1"/>
  <c r="CY24" i="22"/>
  <c r="CI27" i="22"/>
  <c r="CI33" i="22" s="1"/>
  <c r="CC24" i="22"/>
  <c r="BA21" i="22"/>
  <c r="BA33" i="22" s="1"/>
  <c r="AU24" i="22"/>
  <c r="DE21" i="22"/>
  <c r="AY21" i="22"/>
  <c r="AY30" i="22" s="1"/>
  <c r="DO27" i="22"/>
  <c r="S21" i="22"/>
  <c r="BE21" i="22"/>
  <c r="BE33" i="22" s="1"/>
  <c r="DQ21" i="22"/>
  <c r="M27" i="22"/>
  <c r="M33" i="22" s="1"/>
  <c r="DQ24" i="22"/>
  <c r="BA24" i="22"/>
  <c r="W24" i="22"/>
  <c r="AW24" i="22"/>
  <c r="CC21" i="22"/>
  <c r="DU24" i="22"/>
  <c r="DU30" i="22" s="1"/>
  <c r="DM27" i="22"/>
  <c r="DM33" i="22" s="1"/>
  <c r="CG24" i="22"/>
  <c r="I24" i="22"/>
  <c r="AG21" i="22"/>
  <c r="AG33" i="22" s="1"/>
  <c r="AW27" i="22"/>
  <c r="I27" i="22"/>
  <c r="M24" i="22"/>
  <c r="M30" i="22" s="1"/>
  <c r="AS27" i="22"/>
  <c r="AS33" i="22" s="1"/>
  <c r="CU21" i="22"/>
  <c r="CO24" i="22"/>
  <c r="CO30" i="22" s="1"/>
  <c r="AC21" i="22"/>
  <c r="CU27" i="22"/>
  <c r="Q21" i="22"/>
  <c r="LE9" i="22"/>
  <c r="BW30" i="22"/>
  <c r="AS30" i="22"/>
  <c r="O33" i="22"/>
  <c r="CQ33" i="22"/>
  <c r="CQ30" i="22"/>
  <c r="BY33" i="22"/>
  <c r="BY30" i="22"/>
  <c r="BM30" i="22"/>
  <c r="CW30" i="22"/>
  <c r="CK33" i="22"/>
  <c r="CE30" i="22"/>
  <c r="CE33" i="22"/>
  <c r="BS30" i="22"/>
  <c r="BS33" i="22"/>
  <c r="AQ30" i="22"/>
  <c r="AQ33" i="22"/>
  <c r="DI33" i="22"/>
  <c r="AE33" i="22"/>
  <c r="BI33" i="22"/>
  <c r="BI30" i="22"/>
  <c r="DG33" i="22"/>
  <c r="CA33" i="22"/>
  <c r="CA30" i="22"/>
  <c r="Y69" i="22"/>
  <c r="Y63" i="22"/>
  <c r="CI30" i="22"/>
  <c r="AI33" i="22"/>
  <c r="DM30" i="22"/>
  <c r="BQ33" i="22"/>
  <c r="BC30" i="22"/>
  <c r="BC33" i="22"/>
  <c r="DA30" i="22"/>
  <c r="DA33" i="22"/>
  <c r="BO33" i="22"/>
  <c r="CO33" i="22"/>
  <c r="BK30" i="22"/>
  <c r="KN11" i="23"/>
  <c r="DO30" i="22" l="1"/>
  <c r="E33" i="22"/>
  <c r="K33" i="22"/>
  <c r="AK33" i="22"/>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AL47" i="19" s="1"/>
  <c r="AO47" i="19" s="1"/>
  <c r="AN47" i="19" s="1"/>
  <c r="KO11" i="23"/>
  <c r="AQ47" i="19" l="1"/>
  <c r="AQ59" i="19" s="1"/>
  <c r="AN59" i="19"/>
  <c r="DX30" i="22"/>
  <c r="DX33" i="22"/>
  <c r="LG9" i="22"/>
  <c r="Y73" i="22"/>
  <c r="AF73" i="22" s="1"/>
  <c r="KP11" i="23"/>
  <c r="U61" i="19" l="1"/>
  <c r="U62" i="19"/>
  <c r="LH9" i="22"/>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KW11" i="23"/>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KX11" i="23"/>
  <c r="DX19" i="22" l="1"/>
  <c r="DX18" i="22"/>
  <c r="U64" i="19" s="1"/>
  <c r="KY11" i="23"/>
  <c r="KZ11" i="23" l="1"/>
  <c r="LA11" i="23" l="1"/>
  <c r="DU32" i="23" l="1"/>
  <c r="I37" i="23"/>
  <c r="AE42" i="23"/>
  <c r="CS42" i="23"/>
  <c r="AI37" i="23"/>
  <c r="DK42" i="23"/>
  <c r="AC37" i="23"/>
  <c r="DS42" i="23"/>
  <c r="BC42" i="23"/>
  <c r="M42" i="23"/>
  <c r="AE37" i="23"/>
  <c r="DS37" i="23"/>
  <c r="CE32" i="23"/>
  <c r="U37" i="23"/>
  <c r="DA32" i="23"/>
  <c r="CK42" i="23"/>
  <c r="DA42" i="23"/>
  <c r="AU42" i="23"/>
  <c r="CM32" i="23"/>
  <c r="BG32" i="23"/>
  <c r="AA32" i="23"/>
  <c r="U42" i="23"/>
  <c r="AC42" i="23"/>
  <c r="DG32" i="23"/>
  <c r="W42" i="23"/>
  <c r="AS32" i="23"/>
  <c r="AS42" i="23"/>
  <c r="CW37" i="23"/>
  <c r="BC37" i="23"/>
  <c r="M37" i="23"/>
  <c r="O32" i="23"/>
  <c r="DK37" i="23"/>
  <c r="CO37" i="23"/>
  <c r="BU42" i="23"/>
  <c r="S42" i="23"/>
  <c r="CC42" i="23"/>
  <c r="DO32" i="23"/>
  <c r="BK37" i="23"/>
  <c r="DQ42" i="23"/>
  <c r="AW37" i="23"/>
  <c r="BM42" i="23"/>
  <c r="CQ42" i="23"/>
  <c r="BI42" i="23"/>
  <c r="M32" i="23"/>
  <c r="CM42" i="23"/>
  <c r="AG37" i="23"/>
  <c r="AW32" i="23"/>
  <c r="U32" i="23"/>
  <c r="DU42" i="23"/>
  <c r="BS37" i="23"/>
  <c r="BC32" i="23"/>
  <c r="AQ37" i="23"/>
  <c r="BG42" i="23"/>
  <c r="AM42" i="23"/>
  <c r="BU32" i="23"/>
  <c r="G32" i="23"/>
  <c r="CI32" i="23"/>
  <c r="AI32" i="23"/>
  <c r="BE37" i="23"/>
  <c r="BQ42" i="23"/>
  <c r="K37" i="23"/>
  <c r="S37" i="23"/>
  <c r="CQ32" i="23"/>
  <c r="AM37" i="23"/>
  <c r="CW32" i="23"/>
  <c r="BM32" i="23"/>
  <c r="CS32" i="23"/>
  <c r="Q37" i="23"/>
  <c r="CO32" i="23"/>
  <c r="BO42" i="23"/>
  <c r="CG42" i="23"/>
  <c r="AU37" i="23"/>
  <c r="DC37" i="23"/>
  <c r="Y42" i="23"/>
  <c r="Q32" i="23"/>
  <c r="DE32" i="23"/>
  <c r="DA37" i="23"/>
  <c r="CG37" i="23"/>
  <c r="I32" i="23"/>
  <c r="K32" i="23"/>
  <c r="BA32" i="23"/>
  <c r="G37" i="23"/>
  <c r="BO32" i="23"/>
  <c r="DQ32" i="23"/>
  <c r="O42" i="23"/>
  <c r="CA42" i="23"/>
  <c r="BW37" i="23"/>
  <c r="AM32" i="23"/>
  <c r="AU32" i="23"/>
  <c r="AC32" i="23"/>
  <c r="DE42" i="23"/>
  <c r="BI32" i="23"/>
  <c r="BA37" i="23"/>
  <c r="BK42" i="23"/>
  <c r="CU32" i="23"/>
  <c r="AE32" i="23"/>
  <c r="AE52" i="23" s="1"/>
  <c r="DQ37" i="23"/>
  <c r="Q42" i="23"/>
  <c r="BQ32" i="23"/>
  <c r="BG37" i="23"/>
  <c r="DG37" i="23"/>
  <c r="AY32" i="23"/>
  <c r="AK37" i="23"/>
  <c r="DM32" i="23"/>
  <c r="DK32" i="23"/>
  <c r="BU37" i="23"/>
  <c r="W32" i="23"/>
  <c r="AO42" i="23"/>
  <c r="CY37" i="23"/>
  <c r="BW42" i="23"/>
  <c r="CE42" i="23"/>
  <c r="Y32" i="23"/>
  <c r="CC32" i="23"/>
  <c r="CK32" i="23"/>
  <c r="AK42" i="23"/>
  <c r="DO37" i="23"/>
  <c r="DS32" i="23"/>
  <c r="CY32" i="23"/>
  <c r="AG32" i="23"/>
  <c r="BM37" i="23"/>
  <c r="CQ37" i="23"/>
  <c r="BQ37" i="23"/>
  <c r="DI32" i="23"/>
  <c r="I42" i="23"/>
  <c r="DM42" i="23"/>
  <c r="CU37" i="23"/>
  <c r="DC32" i="23"/>
  <c r="DI42" i="23"/>
  <c r="S32" i="23"/>
  <c r="BO37" i="23"/>
  <c r="W37" i="23"/>
  <c r="AQ32" i="23"/>
  <c r="BE42" i="23"/>
  <c r="CO42" i="23"/>
  <c r="BY42" i="23"/>
  <c r="AK32" i="23"/>
  <c r="CK37" i="23"/>
  <c r="CE37" i="23"/>
  <c r="BW32" i="23"/>
  <c r="CG32" i="23"/>
  <c r="DE37" i="23"/>
  <c r="AA37" i="23"/>
  <c r="DI37" i="23"/>
  <c r="AW42" i="23"/>
  <c r="BY37" i="23"/>
  <c r="CC37" i="23"/>
  <c r="DU37" i="23"/>
  <c r="DC42" i="23"/>
  <c r="CW42" i="23"/>
  <c r="BS32" i="23"/>
  <c r="AA42" i="23"/>
  <c r="CI37" i="23"/>
  <c r="AI42" i="23"/>
  <c r="E42" i="23"/>
  <c r="E52" i="23" s="1"/>
  <c r="BI37" i="23"/>
  <c r="Y37" i="23"/>
  <c r="G42" i="23"/>
  <c r="K42" i="23"/>
  <c r="CU42" i="23"/>
  <c r="AG42" i="23"/>
  <c r="BS42" i="23"/>
  <c r="BY32" i="23"/>
  <c r="AO37" i="23"/>
  <c r="CS37" i="23"/>
  <c r="CM37" i="23"/>
  <c r="AS37" i="23"/>
  <c r="O37" i="23"/>
  <c r="DG42" i="23"/>
  <c r="BA42" i="23"/>
  <c r="AO32" i="23"/>
  <c r="DM37" i="23"/>
  <c r="CI42" i="23"/>
  <c r="AY42" i="23"/>
  <c r="BK32" i="23"/>
  <c r="BE32" i="23"/>
  <c r="CY42" i="23"/>
  <c r="CA37" i="23"/>
  <c r="CA32" i="23"/>
  <c r="AQ42" i="23"/>
  <c r="AY37" i="23"/>
  <c r="DO42" i="23"/>
  <c r="LB11" i="23"/>
  <c r="Y52" i="23" l="1"/>
  <c r="DK52" i="23"/>
  <c r="S52" i="23"/>
  <c r="AU52" i="23"/>
  <c r="CA52" i="23"/>
  <c r="BC52" i="23"/>
  <c r="CG52" i="23"/>
  <c r="DQ52" i="23"/>
  <c r="BW52" i="23"/>
  <c r="BU52" i="23"/>
  <c r="M52" i="23"/>
  <c r="W52" i="23"/>
  <c r="U52" i="23"/>
  <c r="BI52" i="23"/>
  <c r="CQ52" i="23"/>
  <c r="AC52" i="23"/>
  <c r="BK52" i="23"/>
  <c r="AM52" i="23"/>
  <c r="I100" i="23"/>
  <c r="I105" i="23" s="1"/>
  <c r="AL20" i="21" s="1"/>
  <c r="I98" i="23"/>
  <c r="I103" i="23" s="1"/>
  <c r="AL18" i="21" s="1"/>
  <c r="K98" i="23"/>
  <c r="K100" i="23"/>
  <c r="K105" i="23" s="1"/>
  <c r="AL25" i="21"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DU52" i="23"/>
  <c r="CA47" i="23"/>
  <c r="AG46" i="23"/>
  <c r="BS47" i="23"/>
  <c r="AK47" i="23"/>
  <c r="BA46" i="23"/>
  <c r="BQ47" i="23"/>
  <c r="AU47" i="23"/>
  <c r="DS46" i="23"/>
  <c r="AI47" i="23"/>
  <c r="U47" i="23"/>
  <c r="CM47" i="23"/>
  <c r="DA47" i="23"/>
  <c r="CU46" i="23"/>
  <c r="BY47" i="23"/>
  <c r="W46" i="23"/>
  <c r="BC46" i="23"/>
  <c r="Y46" i="23"/>
  <c r="O46" i="23"/>
  <c r="DI47" i="23"/>
  <c r="CK47" i="23"/>
  <c r="DM47" i="23"/>
  <c r="DM46" i="23"/>
  <c r="CW46" i="23"/>
  <c r="AC47" i="23"/>
  <c r="Q47" i="23"/>
  <c r="DG46" i="23"/>
  <c r="CS47" i="23"/>
  <c r="CI47" i="23"/>
  <c r="DO46" i="23"/>
  <c r="CA46" i="23"/>
  <c r="Q46" i="23"/>
  <c r="DK46" i="23"/>
  <c r="DU46" i="23"/>
  <c r="DG47" i="23"/>
  <c r="DU47" i="23"/>
  <c r="CS46" i="23"/>
  <c r="BK46" i="23"/>
  <c r="BW47" i="23"/>
  <c r="DS47" i="23"/>
  <c r="DK47" i="23"/>
  <c r="CQ46" i="23"/>
  <c r="DQ47" i="23"/>
  <c r="I47" i="23"/>
  <c r="CY46" i="23"/>
  <c r="CE46" i="23"/>
  <c r="BC47" i="23"/>
  <c r="DA46" i="23"/>
  <c r="AK46" i="23"/>
  <c r="CI46" i="23"/>
  <c r="BK47" i="23"/>
  <c r="BG46" i="23"/>
  <c r="AW46" i="23"/>
  <c r="AQ46" i="23"/>
  <c r="DI46" i="23"/>
  <c r="CG47" i="23"/>
  <c r="AQ47" i="23"/>
  <c r="AA46" i="23"/>
  <c r="BQ46" i="23"/>
  <c r="CK46" i="23"/>
  <c r="DC47" i="23"/>
  <c r="AG47" i="23"/>
  <c r="DQ46" i="23"/>
  <c r="W47" i="23"/>
  <c r="BU46" i="23"/>
  <c r="BE46" i="23"/>
  <c r="AC46" i="23"/>
  <c r="CU47" i="23"/>
  <c r="CM46" i="23"/>
  <c r="BS46" i="23"/>
  <c r="CC46" i="23"/>
  <c r="AE46" i="23"/>
  <c r="CQ47" i="23"/>
  <c r="CO46" i="23"/>
  <c r="DE46" i="23"/>
  <c r="G47" i="23"/>
  <c r="M46" i="23"/>
  <c r="AU46" i="23"/>
  <c r="AO46" i="23"/>
  <c r="AA47" i="23"/>
  <c r="BI46" i="23"/>
  <c r="I46" i="23"/>
  <c r="BM46" i="23"/>
  <c r="Y47" i="23"/>
  <c r="AE47" i="23"/>
  <c r="BA47" i="23"/>
  <c r="DE47" i="23"/>
  <c r="CW47" i="23"/>
  <c r="AW47" i="23"/>
  <c r="CG46" i="23"/>
  <c r="BE47" i="23"/>
  <c r="DC46" i="23"/>
  <c r="AO47" i="23"/>
  <c r="AS46" i="23"/>
  <c r="BW46" i="23"/>
  <c r="AM46" i="23"/>
  <c r="CY47" i="23"/>
  <c r="CC47" i="23"/>
  <c r="G46" i="23"/>
  <c r="AY47" i="23"/>
  <c r="BI47" i="23"/>
  <c r="AM47" i="23"/>
  <c r="AY46" i="23"/>
  <c r="BO47" i="23"/>
  <c r="K47" i="23"/>
  <c r="CO47" i="23"/>
  <c r="BM47" i="23"/>
  <c r="S47" i="23"/>
  <c r="BU47" i="23"/>
  <c r="BO46" i="23"/>
  <c r="M47" i="23"/>
  <c r="DO47" i="23"/>
  <c r="U46" i="23"/>
  <c r="O47" i="23"/>
  <c r="AS47" i="23"/>
  <c r="K46" i="23"/>
  <c r="BG47" i="23"/>
  <c r="CE47" i="23"/>
  <c r="BY46" i="23"/>
  <c r="AI46" i="23"/>
  <c r="LC11" i="23"/>
  <c r="K103" i="23" l="1"/>
  <c r="AL23" i="21" s="1"/>
  <c r="G98" i="23"/>
  <c r="G103" i="23" s="1"/>
  <c r="G108" i="23"/>
  <c r="G110" i="23"/>
  <c r="G100" i="23"/>
  <c r="G105" i="23" s="1"/>
  <c r="DX46" i="23"/>
  <c r="DX47" i="23"/>
  <c r="DX51" i="23"/>
  <c r="DX52" i="23"/>
  <c r="LD11" i="23"/>
  <c r="AL15" i="21" l="1"/>
  <c r="AL13" i="21"/>
  <c r="LE11" i="23"/>
  <c r="LF11" i="23" l="1"/>
  <c r="LG11" i="23" l="1"/>
  <c r="LH11" i="23" l="1"/>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ME11" i="23" l="1"/>
  <c r="MF11" i="23" l="1"/>
  <c r="MG11" i="23" l="1"/>
  <c r="MH11" i="23" l="1"/>
  <c r="MI11" i="23" l="1"/>
  <c r="MJ11" i="23" l="1"/>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E11" i="23" l="1"/>
  <c r="NF11" i="23" l="1"/>
  <c r="NG11" i="23" l="1"/>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S24" i="23" s="1"/>
  <c r="DU25" i="23" l="1"/>
  <c r="DU27" i="23" s="1"/>
  <c r="DC24" i="23"/>
  <c r="DC26" i="23" s="1"/>
  <c r="BE25" i="23"/>
  <c r="BE27" i="23" s="1"/>
  <c r="CW24" i="23"/>
  <c r="CW26" i="23" s="1"/>
  <c r="CS24" i="23"/>
  <c r="DG25" i="23"/>
  <c r="DG27" i="23" s="1"/>
  <c r="BW24" i="23"/>
  <c r="BW26" i="23" s="1"/>
  <c r="CM25" i="23"/>
  <c r="CM27" i="23" s="1"/>
  <c r="CO24" i="23"/>
  <c r="CO26" i="23" s="1"/>
  <c r="AQ24" i="23"/>
  <c r="AQ26" i="23" s="1"/>
  <c r="BS24" i="23"/>
  <c r="BS26" i="23" s="1"/>
  <c r="M24" i="23"/>
  <c r="M26" i="23" s="1"/>
  <c r="S26" i="23"/>
  <c r="BC24" i="23"/>
  <c r="BC26" i="23" s="1"/>
  <c r="CK24" i="23"/>
  <c r="CK26" i="23" s="1"/>
  <c r="BO25" i="23"/>
  <c r="CY25" i="23"/>
  <c r="CY27" i="23" s="1"/>
  <c r="O24" i="23"/>
  <c r="O26" i="23" s="1"/>
  <c r="CA24" i="23"/>
  <c r="CA26" i="23" s="1"/>
  <c r="AG25" i="23"/>
  <c r="AG27" i="23" s="1"/>
  <c r="CM24" i="23"/>
  <c r="CM26" i="23" s="1"/>
  <c r="I24" i="23"/>
  <c r="I26" i="23" s="1"/>
  <c r="CG25" i="23"/>
  <c r="CG27" i="23" s="1"/>
  <c r="BW25" i="23"/>
  <c r="BW27" i="23" s="1"/>
  <c r="DM25" i="23"/>
  <c r="DM27" i="23" s="1"/>
  <c r="BI25" i="23"/>
  <c r="BI27" i="23" s="1"/>
  <c r="BK25" i="23"/>
  <c r="BK27" i="23" s="1"/>
  <c r="BQ24" i="23"/>
  <c r="BQ26" i="23" s="1"/>
  <c r="AK24" i="23"/>
  <c r="CG24" i="23"/>
  <c r="CG26" i="23" s="1"/>
  <c r="K24" i="23"/>
  <c r="K26" i="23" s="1"/>
  <c r="AY24" i="23"/>
  <c r="AY26" i="23" s="1"/>
  <c r="AW24" i="23"/>
  <c r="AW26" i="23" s="1"/>
  <c r="CQ24" i="23"/>
  <c r="CQ26" i="23" s="1"/>
  <c r="CI24" i="23"/>
  <c r="CI26" i="23" s="1"/>
  <c r="Y25" i="23"/>
  <c r="Y27" i="23" s="1"/>
  <c r="Q24" i="23"/>
  <c r="Q26" i="23" s="1"/>
  <c r="AA25" i="23"/>
  <c r="AA27" i="23" s="1"/>
  <c r="DO25" i="23"/>
  <c r="DO27" i="23" s="1"/>
  <c r="DQ24" i="23"/>
  <c r="DQ26" i="23" s="1"/>
  <c r="AA24" i="23"/>
  <c r="AA26" i="23" s="1"/>
  <c r="BO24" i="23"/>
  <c r="CI25" i="23"/>
  <c r="CI27" i="23" s="1"/>
  <c r="DK25" i="23"/>
  <c r="DK27" i="23" s="1"/>
  <c r="CU25" i="23"/>
  <c r="CU27" i="23" s="1"/>
  <c r="DE24" i="23"/>
  <c r="DE26" i="23" s="1"/>
  <c r="BQ25" i="23"/>
  <c r="BQ27" i="23" s="1"/>
  <c r="BI24" i="23"/>
  <c r="BI26" i="23" s="1"/>
  <c r="AW25" i="23"/>
  <c r="AW27" i="23" s="1"/>
  <c r="CA25" i="23"/>
  <c r="CA27" i="23" s="1"/>
  <c r="BY25" i="23"/>
  <c r="BY27" i="23" s="1"/>
  <c r="AE24" i="23"/>
  <c r="AE26" i="23" s="1"/>
  <c r="O25" i="23"/>
  <c r="O27" i="23" s="1"/>
  <c r="AC25" i="23"/>
  <c r="AC27" i="23" s="1"/>
  <c r="AU25" i="23"/>
  <c r="AU27" i="23" s="1"/>
  <c r="BA24" i="23"/>
  <c r="BA26" i="23" s="1"/>
  <c r="CQ25" i="23"/>
  <c r="CQ27" i="23" s="1"/>
  <c r="E24" i="23"/>
  <c r="E26" i="23" s="1"/>
  <c r="AK25" i="23"/>
  <c r="U24" i="23"/>
  <c r="U26" i="23" s="1"/>
  <c r="BG25" i="23"/>
  <c r="BG27" i="23" s="1"/>
  <c r="CC24" i="23"/>
  <c r="CC26" i="23" s="1"/>
  <c r="BE24" i="23"/>
  <c r="BE26" i="23" s="1"/>
  <c r="DE25" i="23"/>
  <c r="DE27" i="23" s="1"/>
  <c r="I25" i="23"/>
  <c r="I27" i="23" s="1"/>
  <c r="AE25" i="23"/>
  <c r="AE27" i="23" s="1"/>
  <c r="AO24" i="23"/>
  <c r="AO26" i="23" s="1"/>
  <c r="AM25" i="23"/>
  <c r="AM27" i="23" s="1"/>
  <c r="AI25" i="23"/>
  <c r="AI27" i="23" s="1"/>
  <c r="AG24" i="23"/>
  <c r="AG26" i="23" s="1"/>
  <c r="CE25" i="23"/>
  <c r="CE27" i="23" s="1"/>
  <c r="DA25" i="23"/>
  <c r="DA27" i="23" s="1"/>
  <c r="DA24" i="23"/>
  <c r="DA26" i="23" s="1"/>
  <c r="BY24" i="23"/>
  <c r="BY26" i="23" s="1"/>
  <c r="BK24" i="23"/>
  <c r="BK26" i="23" s="1"/>
  <c r="K25" i="23"/>
  <c r="K27" i="23" s="1"/>
  <c r="DQ25" i="23"/>
  <c r="DQ27" i="23" s="1"/>
  <c r="DO24" i="23"/>
  <c r="DO26" i="23" s="1"/>
  <c r="S25" i="23"/>
  <c r="S27" i="23" s="1"/>
  <c r="BC25" i="23"/>
  <c r="BC27" i="23" s="1"/>
  <c r="DI25" i="23"/>
  <c r="DI27" i="23" s="1"/>
  <c r="CK25" i="23"/>
  <c r="CK27" i="23" s="1"/>
  <c r="BS25" i="23"/>
  <c r="BS27" i="23" s="1"/>
  <c r="AM24" i="23"/>
  <c r="AM26" i="23" s="1"/>
  <c r="CU24" i="23"/>
  <c r="CU26" i="23" s="1"/>
  <c r="CY24" i="23"/>
  <c r="CY26" i="23" s="1"/>
  <c r="AO25" i="23"/>
  <c r="AO27" i="23" s="1"/>
  <c r="CE24" i="23"/>
  <c r="CE26" i="23" s="1"/>
  <c r="AS25" i="23"/>
  <c r="AS27" i="23" s="1"/>
  <c r="Q25" i="23"/>
  <c r="Q27" i="23" s="1"/>
  <c r="BG24" i="23"/>
  <c r="BG26" i="23" s="1"/>
  <c r="DK24" i="23"/>
  <c r="DK26" i="23" s="1"/>
  <c r="Y24" i="23"/>
  <c r="Y26" i="23" s="1"/>
  <c r="DS25" i="23"/>
  <c r="DS27" i="23" s="1"/>
  <c r="BU24" i="23"/>
  <c r="BU26" i="23" s="1"/>
  <c r="BU25" i="23"/>
  <c r="BU27" i="23" s="1"/>
  <c r="AI24" i="23"/>
  <c r="AI26" i="23" s="1"/>
  <c r="BA25" i="23"/>
  <c r="BA27" i="23" s="1"/>
  <c r="W24" i="23"/>
  <c r="W26" i="23" s="1"/>
  <c r="AS24" i="23"/>
  <c r="AS26" i="23" s="1"/>
  <c r="CS25" i="23"/>
  <c r="DU24" i="23"/>
  <c r="DU26" i="23" s="1"/>
  <c r="E25" i="23"/>
  <c r="E27" i="23" s="1"/>
  <c r="AU24" i="23"/>
  <c r="AU26" i="23" s="1"/>
  <c r="DC25" i="23"/>
  <c r="DC27" i="23" s="1"/>
  <c r="DG24" i="23"/>
  <c r="DG26" i="23" s="1"/>
  <c r="CW25" i="23"/>
  <c r="CW27" i="23" s="1"/>
  <c r="U25" i="23"/>
  <c r="U27" i="23" s="1"/>
  <c r="DI24" i="23"/>
  <c r="DI26" i="23" s="1"/>
  <c r="DS24" i="23"/>
  <c r="DS26" i="23" s="1"/>
  <c r="M25" i="23"/>
  <c r="M27" i="23" s="1"/>
  <c r="AQ25" i="23"/>
  <c r="AQ27" i="23" s="1"/>
  <c r="BM25" i="23"/>
  <c r="BM27" i="23" s="1"/>
  <c r="CC25" i="23"/>
  <c r="CC27" i="23" s="1"/>
  <c r="BM24" i="23"/>
  <c r="BM26" i="23" s="1"/>
  <c r="CO25" i="23"/>
  <c r="CO27" i="23" s="1"/>
  <c r="AY25" i="23"/>
  <c r="AY27" i="23" s="1"/>
  <c r="W25" i="23"/>
  <c r="W27" i="23" s="1"/>
  <c r="AC24" i="23"/>
  <c r="AC26" i="23" s="1"/>
  <c r="DM24" i="23"/>
  <c r="DM26" i="23" s="1"/>
  <c r="G25" i="23"/>
  <c r="G27" i="23" s="1"/>
  <c r="G24" i="23"/>
  <c r="G26" i="23" s="1"/>
  <c r="BA34" i="23"/>
  <c r="DS29" i="23"/>
  <c r="CK34" i="23"/>
  <c r="CM39" i="23"/>
  <c r="BI29" i="23"/>
  <c r="M29" i="23"/>
  <c r="W39" i="23"/>
  <c r="CE39" i="23"/>
  <c r="DA39" i="23"/>
  <c r="E39" i="23"/>
  <c r="E49" i="23" s="1"/>
  <c r="BG34" i="23"/>
  <c r="BS29" i="23"/>
  <c r="G29" i="23"/>
  <c r="BK34" i="23"/>
  <c r="AY29" i="23"/>
  <c r="DM29" i="23"/>
  <c r="O39" i="23"/>
  <c r="DC34" i="23"/>
  <c r="DO39" i="23"/>
  <c r="CQ39" i="23"/>
  <c r="CK39" i="23"/>
  <c r="DQ39" i="23"/>
  <c r="BO29" i="23"/>
  <c r="O29" i="23"/>
  <c r="AU39" i="23"/>
  <c r="AK34" i="23"/>
  <c r="AW39" i="23"/>
  <c r="AE34" i="23"/>
  <c r="AG34" i="23"/>
  <c r="Q34" i="23"/>
  <c r="BG29" i="23"/>
  <c r="AS39" i="23"/>
  <c r="U29" i="23"/>
  <c r="CO29" i="23"/>
  <c r="G34" i="23"/>
  <c r="AS29" i="23"/>
  <c r="CI29" i="23"/>
  <c r="DC29" i="23"/>
  <c r="AS34" i="23"/>
  <c r="BA39" i="23"/>
  <c r="AC29" i="23"/>
  <c r="AW34" i="23"/>
  <c r="BE29" i="23"/>
  <c r="BC39" i="23"/>
  <c r="BS39" i="23"/>
  <c r="AE29" i="23"/>
  <c r="W34" i="23"/>
  <c r="K39" i="23"/>
  <c r="DC39" i="23"/>
  <c r="AM34" i="23"/>
  <c r="BM29" i="23"/>
  <c r="Y29" i="23"/>
  <c r="CQ34" i="23"/>
  <c r="BA29" i="23"/>
  <c r="CE29" i="23"/>
  <c r="AM29" i="23"/>
  <c r="CC39" i="23"/>
  <c r="Y39" i="23"/>
  <c r="AW29" i="23"/>
  <c r="DA29" i="23"/>
  <c r="AU34" i="23"/>
  <c r="BK39" i="23"/>
  <c r="DO29" i="23"/>
  <c r="CU29" i="23"/>
  <c r="BW34" i="23"/>
  <c r="BM34" i="23"/>
  <c r="DG39" i="23"/>
  <c r="CS34" i="23"/>
  <c r="BE39" i="23"/>
  <c r="DU39" i="23"/>
  <c r="U39" i="23"/>
  <c r="CC34" i="23"/>
  <c r="CI39" i="23"/>
  <c r="AI39" i="23"/>
  <c r="K34" i="23"/>
  <c r="BW39" i="23"/>
  <c r="AO39" i="23"/>
  <c r="AM39" i="23"/>
  <c r="AK29" i="23"/>
  <c r="DI34" i="23"/>
  <c r="CU34" i="23"/>
  <c r="BU29" i="23"/>
  <c r="AO29" i="23"/>
  <c r="CI34" i="23"/>
  <c r="BO34" i="23"/>
  <c r="AG29" i="23"/>
  <c r="S39" i="23"/>
  <c r="CG34" i="23"/>
  <c r="DM39" i="23"/>
  <c r="BQ29" i="23"/>
  <c r="DE29" i="23"/>
  <c r="CO34" i="23"/>
  <c r="BC34" i="23"/>
  <c r="K29" i="23"/>
  <c r="CW34" i="23"/>
  <c r="BU39" i="23"/>
  <c r="BY34" i="23"/>
  <c r="S29" i="23"/>
  <c r="BU34" i="23"/>
  <c r="CC29" i="23"/>
  <c r="DK34" i="23"/>
  <c r="DG29" i="23"/>
  <c r="AU29" i="23"/>
  <c r="BQ34" i="23"/>
  <c r="BI34" i="23"/>
  <c r="I29" i="23"/>
  <c r="AK39" i="23"/>
  <c r="DS34" i="23"/>
  <c r="M34" i="23"/>
  <c r="BS34" i="23"/>
  <c r="AG39" i="23"/>
  <c r="DU34" i="23"/>
  <c r="DM34" i="23"/>
  <c r="AY39" i="23"/>
  <c r="CY39" i="23"/>
  <c r="DI29" i="23"/>
  <c r="CS29" i="23"/>
  <c r="BK29" i="23"/>
  <c r="BK49" i="23" s="1"/>
  <c r="G39" i="23"/>
  <c r="AQ29" i="23"/>
  <c r="AC39" i="23"/>
  <c r="CA29" i="23"/>
  <c r="DK29" i="23"/>
  <c r="DU29" i="23"/>
  <c r="DE39" i="23"/>
  <c r="AQ34" i="23"/>
  <c r="CG29" i="23"/>
  <c r="CW39" i="23"/>
  <c r="DS39" i="23"/>
  <c r="CY29" i="23"/>
  <c r="BC29" i="23"/>
  <c r="Q29" i="23"/>
  <c r="CM34" i="23"/>
  <c r="DG34" i="23"/>
  <c r="CK29" i="23"/>
  <c r="DI39" i="23"/>
  <c r="AQ39" i="23"/>
  <c r="CQ29" i="23"/>
  <c r="DQ29" i="23"/>
  <c r="BQ39" i="23"/>
  <c r="Y34" i="23"/>
  <c r="CE34" i="23"/>
  <c r="AA29" i="23"/>
  <c r="DQ34" i="23"/>
  <c r="DK39" i="23"/>
  <c r="DA34" i="23"/>
  <c r="AA34" i="23"/>
  <c r="CA39" i="23"/>
  <c r="U34" i="23"/>
  <c r="CM29" i="23"/>
  <c r="Q39" i="23"/>
  <c r="BG39" i="23"/>
  <c r="AY34" i="23"/>
  <c r="O34" i="23"/>
  <c r="BW29" i="23"/>
  <c r="BW49" i="23" s="1"/>
  <c r="AC34" i="23"/>
  <c r="BY29" i="23"/>
  <c r="AE39" i="23"/>
  <c r="CO39" i="23"/>
  <c r="AI29" i="23"/>
  <c r="BO39" i="23"/>
  <c r="CY34" i="23"/>
  <c r="I34" i="23"/>
  <c r="CU39" i="23"/>
  <c r="BI39" i="23"/>
  <c r="CA34" i="23"/>
  <c r="M39" i="23"/>
  <c r="AA39" i="23"/>
  <c r="I39" i="23"/>
  <c r="DE34" i="23"/>
  <c r="AO34" i="23"/>
  <c r="BM39" i="23"/>
  <c r="DO34" i="23"/>
  <c r="BE34" i="23"/>
  <c r="CS39" i="23"/>
  <c r="W29" i="23"/>
  <c r="BY39" i="23"/>
  <c r="CG39" i="23"/>
  <c r="CW29" i="23"/>
  <c r="DO49" i="23" l="1"/>
  <c r="CM49" i="23"/>
  <c r="AW49" i="23"/>
  <c r="DA49" i="23"/>
  <c r="CE49" i="23"/>
  <c r="W49" i="23"/>
  <c r="AS49" i="23"/>
  <c r="BC49" i="23"/>
  <c r="CY49" i="23"/>
  <c r="AI49" i="23"/>
  <c r="DQ49" i="23"/>
  <c r="DU49" i="23"/>
  <c r="BO27" i="23"/>
  <c r="AK27" i="23"/>
  <c r="CS27" i="23"/>
  <c r="BO26" i="23"/>
  <c r="AK26" i="23"/>
  <c r="CS26" i="23"/>
  <c r="CW49" i="23"/>
  <c r="AA49" i="23"/>
  <c r="CK49" i="23"/>
  <c r="CC49" i="23"/>
  <c r="O49" i="23"/>
  <c r="CQ49" i="23"/>
  <c r="DK49" i="23"/>
  <c r="AU49" i="23"/>
  <c r="AO49" i="23"/>
  <c r="DI49" i="23"/>
  <c r="CA49" i="23"/>
  <c r="K49" i="23"/>
  <c r="BA49" i="23"/>
  <c r="DX25" i="23"/>
  <c r="DX24" i="23"/>
  <c r="DE49" i="23"/>
  <c r="BM49" i="23"/>
  <c r="BE49" i="23"/>
  <c r="BG49" i="23"/>
  <c r="BO49" i="23"/>
  <c r="AY49" i="23"/>
  <c r="BS49" i="23"/>
  <c r="AK49" i="23"/>
  <c r="BY49" i="23"/>
  <c r="I49" i="23"/>
  <c r="DG49" i="23"/>
  <c r="S49" i="23"/>
  <c r="BQ49" i="23"/>
  <c r="AG49" i="23"/>
  <c r="BU49" i="23"/>
  <c r="AE49" i="23"/>
  <c r="DC49" i="23"/>
  <c r="CO49" i="23"/>
  <c r="Q49" i="23"/>
  <c r="CS49" i="23"/>
  <c r="AC49" i="23"/>
  <c r="CI49" i="23"/>
  <c r="U49" i="23"/>
  <c r="G49" i="23"/>
  <c r="M49" i="23"/>
  <c r="DS49" i="23"/>
  <c r="CG49" i="23"/>
  <c r="AQ49" i="23"/>
  <c r="CU49" i="23"/>
  <c r="AM49" i="23"/>
  <c r="Y49" i="23"/>
  <c r="DM49" i="23"/>
  <c r="BI49" i="23"/>
  <c r="AA45" i="23"/>
  <c r="CY44" i="23"/>
  <c r="U45" i="23"/>
  <c r="AQ44" i="23"/>
  <c r="BU45" i="23"/>
  <c r="CQ45" i="23"/>
  <c r="O45" i="23"/>
  <c r="DC45" i="23"/>
  <c r="DE44" i="23"/>
  <c r="BU44" i="23"/>
  <c r="Q45" i="23"/>
  <c r="BG45" i="23"/>
  <c r="AG45" i="23"/>
  <c r="BA44" i="23"/>
  <c r="DM45" i="23"/>
  <c r="AE44" i="23"/>
  <c r="BE44" i="23"/>
  <c r="CU45" i="23"/>
  <c r="DC44" i="23"/>
  <c r="BE45" i="23"/>
  <c r="AU45" i="23"/>
  <c r="AY44" i="23"/>
  <c r="AQ45" i="23"/>
  <c r="BA45" i="23"/>
  <c r="CG45" i="23"/>
  <c r="M45" i="23"/>
  <c r="DS44" i="23"/>
  <c r="CM44" i="23"/>
  <c r="AA44" i="23"/>
  <c r="DI45" i="23"/>
  <c r="CA44" i="23"/>
  <c r="BY44" i="23"/>
  <c r="BW44" i="23"/>
  <c r="DQ44" i="23"/>
  <c r="DK45" i="23"/>
  <c r="Q44" i="23"/>
  <c r="BY45" i="23"/>
  <c r="DU44" i="23"/>
  <c r="CS44" i="23"/>
  <c r="DG44" i="23"/>
  <c r="S44" i="23"/>
  <c r="K44" i="23"/>
  <c r="BQ44" i="23"/>
  <c r="CA45" i="23"/>
  <c r="AC45" i="23"/>
  <c r="CC45" i="23"/>
  <c r="BW45" i="23"/>
  <c r="BO45" i="23"/>
  <c r="AW44" i="23"/>
  <c r="CE44" i="23"/>
  <c r="CI44" i="23"/>
  <c r="AS44" i="23"/>
  <c r="CM45" i="23"/>
  <c r="BG44" i="23"/>
  <c r="DG45" i="23"/>
  <c r="BO44" i="23"/>
  <c r="BS44" i="23"/>
  <c r="DU45" i="23"/>
  <c r="G45" i="23"/>
  <c r="CW45" i="23"/>
  <c r="CW44" i="23"/>
  <c r="W44" i="23"/>
  <c r="DQ45" i="23"/>
  <c r="BQ45" i="23"/>
  <c r="CO45" i="23"/>
  <c r="BC44" i="23"/>
  <c r="K45" i="23"/>
  <c r="AM45" i="23"/>
  <c r="AU44" i="23"/>
  <c r="CC44" i="23"/>
  <c r="AO45" i="23"/>
  <c r="AO44" i="23"/>
  <c r="AE45" i="23"/>
  <c r="AK44" i="23"/>
  <c r="BI45" i="23"/>
  <c r="CU44" i="23"/>
  <c r="CE45" i="23"/>
  <c r="DE45" i="23"/>
  <c r="Y44" i="23"/>
  <c r="CO44" i="23"/>
  <c r="CK45" i="23"/>
  <c r="I45" i="23"/>
  <c r="BM45" i="23"/>
  <c r="G44" i="23"/>
  <c r="AS45" i="23"/>
  <c r="M44" i="23"/>
  <c r="Y45" i="23"/>
  <c r="W45" i="23"/>
  <c r="DS45" i="23"/>
  <c r="AI44" i="23"/>
  <c r="DA45" i="23"/>
  <c r="BC45" i="23"/>
  <c r="CQ44" i="23"/>
  <c r="CK44" i="23"/>
  <c r="CG44" i="23"/>
  <c r="DK44" i="23"/>
  <c r="BK44" i="23"/>
  <c r="DI44" i="23"/>
  <c r="CI45" i="23"/>
  <c r="I44" i="23"/>
  <c r="S45" i="23"/>
  <c r="AK45" i="23"/>
  <c r="AI45" i="23"/>
  <c r="DO45" i="23"/>
  <c r="BS45" i="23"/>
  <c r="AG44" i="23"/>
  <c r="CS45" i="23"/>
  <c r="DO44" i="23"/>
  <c r="DA44" i="23"/>
  <c r="CY45" i="23"/>
  <c r="AM44" i="23"/>
  <c r="BM44" i="23"/>
  <c r="AC44" i="23"/>
  <c r="U44" i="23"/>
  <c r="AW45" i="23"/>
  <c r="O44" i="23"/>
  <c r="AY45" i="23"/>
  <c r="DM44" i="23"/>
  <c r="BK45" i="23"/>
  <c r="BI44" i="23"/>
  <c r="I114" i="23" l="1"/>
  <c r="G114" i="23"/>
  <c r="K114" i="23"/>
  <c r="K116" i="23"/>
  <c r="DX26" i="23"/>
  <c r="DX27" i="23"/>
  <c r="E114" i="23"/>
  <c r="I116" i="23"/>
  <c r="G116" i="23"/>
  <c r="DX49" i="23"/>
  <c r="DX44" i="23"/>
  <c r="DX45" i="23"/>
  <c r="DX50" i="23"/>
  <c r="R77" i="21" l="1"/>
  <c r="R89" i="21"/>
  <c r="AF114" i="23"/>
  <c r="AE79" i="21" s="1"/>
  <c r="E116" i="23"/>
  <c r="AF116" i="23" s="1"/>
  <c r="R94" i="21" s="1"/>
  <c r="R82" i="21" l="1"/>
  <c r="AE91" i="21"/>
  <c r="AQ61" i="19"/>
  <c r="U69" i="19" s="1"/>
  <c r="U71" i="19" s="1"/>
  <c r="U6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sharedStrings.xml><?xml version="1.0" encoding="utf-8"?>
<sst xmlns="http://schemas.openxmlformats.org/spreadsheetml/2006/main" count="6524" uniqueCount="279">
  <si>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</si>
  <si>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</si>
  <si>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</si>
  <si>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</si>
  <si>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</si>
  <si>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</si>
  <si>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</si>
  <si>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</si>
  <si>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</si>
  <si>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</si>
  <si>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</si>
  <si>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</si>
  <si>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</si>
  <si>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</si>
  <si>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</si>
  <si>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</si>
  <si>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</si>
  <si>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</si>
  <si>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</si>
  <si>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</si>
  <si>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</si>
  <si>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</si>
  <si>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</si>
  <si>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</si>
  <si>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</si>
  <si>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</si>
  <si>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</si>
  <si>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</si>
  <si>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</si>
  <si>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</si>
  <si>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</si>
  <si>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</si>
  <si>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</si>
  <si>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</si>
  <si>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</si>
  <si>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</si>
  <si>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</si>
  <si>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</si>
  <si>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</si>
  <si>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</si>
  <si>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</si>
  <si>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</si>
  <si>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</si>
  <si>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</si>
  <si>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</si>
  <si>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</si>
  <si>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</si>
  <si>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</si>
  <si>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</si>
  <si>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</si>
  <si>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</si>
  <si>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</si>
  <si>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</si>
  <si>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</si>
  <si>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</si>
  <si>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</si>
  <si>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</si>
  <si>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</si>
  <si>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</si>
  <si>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</si>
  <si>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</si>
  <si>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</si>
  <si>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</si>
  <si>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</si>
  <si>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</si>
  <si>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</si>
  <si>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</si>
  <si>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</si>
  <si>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</si>
  <si>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</si>
  <si>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</si>
  <si>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</si>
  <si>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</si>
  <si>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</si>
  <si>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</si>
  <si>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</si>
  <si>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</si>
  <si>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</si>
  <si>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</si>
  <si>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</si>
  <si>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</si>
  <si>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</si>
  <si>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</si>
  <si>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</si>
  <si>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</si>
  <si>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</si>
  <si>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</si>
  <si>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</si>
  <si>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</si>
  <si>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</si>
  <si>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</si>
  <si>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</si>
  <si>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</si>
  <si>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</si>
  <si>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</si>
  <si>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</si>
  <si>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</si>
  <si>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</si>
  <si>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</si>
  <si>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</si>
  <si>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</si>
  <si>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</si>
  <si>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</si>
  <si>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</si>
  <si>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</si>
  <si>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</si>
  <si>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</si>
  <si>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陸上</t>
    <rPh sb="0" eb="1">
      <t>リク</t>
    </rPh>
    <rPh sb="1" eb="2">
      <t>ジョウ</t>
    </rPh>
    <phoneticPr fontId="2"/>
  </si>
  <si>
    <t>海上</t>
    <rPh sb="0" eb="2">
      <t>カイジョウ</t>
    </rPh>
    <phoneticPr fontId="2"/>
  </si>
  <si>
    <t>曜日</t>
    <phoneticPr fontId="2"/>
  </si>
  <si>
    <r>
      <rPr>
        <b/>
        <sz val="16"/>
        <color theme="1"/>
        <rFont val="ＭＳ Ｐゴシック"/>
        <family val="3"/>
        <charset val="128"/>
        <scheme val="minor"/>
      </rPr>
      <t>合算</t>
    </r>
    <r>
      <rPr>
        <b/>
        <sz val="14"/>
        <color theme="1"/>
        <rFont val="ＭＳ Ｐゴシック"/>
        <family val="3"/>
        <charset val="128"/>
        <scheme val="minor"/>
      </rPr>
      <t xml:space="preserve">
</t>
    </r>
    <r>
      <rPr>
        <b/>
        <sz val="12"/>
        <color theme="1"/>
        <rFont val="ＭＳ Ｐゴシック"/>
        <family val="3"/>
        <charset val="128"/>
        <scheme val="minor"/>
      </rPr>
      <t>(陸上＋海上)</t>
    </r>
    <rPh sb="0" eb="2">
      <t>ガッサン</t>
    </rPh>
    <rPh sb="4" eb="6">
      <t>リクジョウ</t>
    </rPh>
    <rPh sb="7" eb="9">
      <t>カイジョウ</t>
    </rPh>
    <phoneticPr fontId="2"/>
  </si>
  <si>
    <t>陸 上</t>
    <rPh sb="0" eb="1">
      <t>リク</t>
    </rPh>
    <rPh sb="2" eb="3">
      <t>ジョウ</t>
    </rPh>
    <phoneticPr fontId="2"/>
  </si>
  <si>
    <t>海 上</t>
    <rPh sb="0" eb="1">
      <t>ウミ</t>
    </rPh>
    <rPh sb="2" eb="3">
      <t>ウエ</t>
    </rPh>
    <phoneticPr fontId="2"/>
  </si>
  <si>
    <t>休日等取得実績調書 【漁港工事】</t>
    <rPh sb="0" eb="3">
      <t>キュウジツトウ</t>
    </rPh>
    <rPh sb="3" eb="5">
      <t>シュトク</t>
    </rPh>
    <rPh sb="5" eb="7">
      <t>ジッセキ</t>
    </rPh>
    <rPh sb="7" eb="9">
      <t>チョウショ</t>
    </rPh>
    <rPh sb="11" eb="13">
      <t>ギョコウ</t>
    </rPh>
    <rPh sb="13" eb="15">
      <t>コウジ</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</si>
  <si>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</si>
  <si>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</si>
  <si>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</si>
  <si>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</si>
  <si>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</si>
  <si>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</si>
  <si>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</si>
  <si>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</si>
  <si>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</si>
  <si>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</si>
  <si>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</si>
  <si>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</si>
  <si>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</si>
  <si>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</si>
  <si>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</si>
  <si>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</si>
  <si>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</si>
  <si>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</si>
  <si>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</si>
  <si>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</si>
  <si>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</si>
  <si>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</si>
  <si>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</si>
  <si>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</si>
  <si>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</si>
  <si>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</si>
  <si>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</si>
  <si>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</si>
  <si>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</si>
  <si>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</si>
  <si>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</si>
  <si>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</si>
  <si>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</si>
  <si>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</si>
  <si>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</si>
  <si>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</si>
  <si>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</si>
  <si>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</si>
  <si>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</si>
  <si>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</si>
  <si>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</si>
  <si>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</si>
  <si>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</si>
  <si>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</si>
  <si>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</si>
  <si>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</si>
  <si>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</si>
  <si>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</si>
  <si>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</si>
  <si>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</si>
  <si>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</si>
  <si>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</si>
  <si>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</si>
  <si>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</si>
  <si>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</si>
  <si>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</si>
  <si>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</si>
  <si>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</si>
  <si>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</si>
  <si>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</si>
  <si>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</si>
  <si>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</si>
  <si>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</si>
  <si>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</si>
  <si>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</si>
  <si>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</si>
  <si>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</si>
  <si>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</si>
  <si>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</si>
  <si>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</si>
  <si>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</si>
  <si>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</si>
  <si>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</si>
  <si>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</si>
  <si>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</si>
  <si>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</si>
  <si>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</si>
  <si>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</si>
  <si>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</si>
  <si>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</si>
  <si>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</si>
  <si>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</si>
  <si>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</si>
  <si>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</si>
  <si>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</si>
  <si>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</si>
  <si>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</si>
  <si>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</si>
  <si>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</si>
  <si>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</si>
  <si>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</si>
  <si>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</si>
  <si>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</si>
  <si>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</si>
  <si>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</si>
  <si>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</si>
  <si>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</si>
  <si>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</si>
  <si>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</si>
  <si>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</si>
  <si>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</si>
  <si>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</si>
  <si>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</si>
  <si>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</si>
  <si>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</si>
  <si>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</si>
  <si>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</si>
  <si>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</si>
  <si>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</si>
  <si>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</si>
  <si>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</si>
  <si>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</si>
  <si>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</si>
  <si>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</si>
  <si>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</si>
  <si>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</si>
  <si>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</si>
  <si>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</si>
  <si>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</si>
  <si>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</si>
  <si>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</si>
  <si>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現場閉所率（％）</t>
  </si>
  <si>
    <t>＝</t>
  </si>
  <si>
    <t>現場閉所日数/週休2日確認対象期間</t>
  </si>
  <si>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</si>
  <si>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</si>
  <si>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</si>
  <si>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</si>
  <si>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</si>
  <si>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</si>
  <si>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</si>
  <si>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</si>
  <si>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</si>
  <si>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</si>
  <si>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</si>
  <si>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</si>
  <si>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</si>
  <si>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</si>
  <si>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</si>
  <si>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</si>
  <si>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</si>
  <si>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</si>
  <si>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</si>
  <si>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</si>
  <si>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</si>
  <si>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</si>
  <si>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</si>
  <si>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</si>
  <si>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</si>
  <si>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</si>
  <si>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</si>
  <si>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</si>
  <si>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</si>
  <si>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</si>
  <si>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</si>
  <si>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</si>
  <si>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</si>
  <si>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</si>
  <si>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</si>
  <si>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</si>
  <si>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</si>
  <si>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</si>
  <si>
    <t>年末</t>
    <rPh sb="0" eb="1">
      <t>ネン</t>
    </rPh>
    <rPh sb="1" eb="2">
      <t>マツ</t>
    </rPh>
    <phoneticPr fontId="2"/>
  </si>
  <si>
    <t>年始</t>
    <rPh sb="0" eb="2">
      <t>ネンシ</t>
    </rPh>
    <phoneticPr fontId="2"/>
  </si>
  <si>
    <t>年始</t>
    <rPh sb="0" eb="1">
      <t>ネン</t>
    </rPh>
    <rPh sb="1" eb="2">
      <t>ハジ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</si>
</sst>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4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2"/>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rgb="FFC00000"/>
      <name val="ＭＳ Ｐゴシック"/>
      <family val="3"/>
      <charset val="128"/>
      <scheme val="minor"/>
    </font>
    <font>
      <sz val="11"/>
      <color rgb="FF0000FF"/>
      <name val="ＭＳ Ｐゴシック"/>
      <family val="3"/>
      <charset val="128"/>
      <scheme val="minor"/>
    </font>
    <font>
      <sz val="14"/>
      <color rgb="FFC00000"/>
      <name val="ＭＳ Ｐゴシック"/>
      <family val="3"/>
      <charset val="128"/>
      <scheme val="minor"/>
    </font>
    <font>
      <sz val="14"/>
      <color rgb="FF0000FF"/>
      <name val="ＭＳ Ｐゴシック"/>
      <family val="3"/>
      <charset val="128"/>
      <scheme val="minor"/>
    </font>
    <font>
      <u/>
      <sz val="11"/>
      <color theme="1"/>
      <name val="ＭＳ Ｐゴシック"/>
      <family val="2"/>
      <charset val="128"/>
      <scheme val="minor"/>
    </font>
    <font>
      <sz val="11"/>
      <color rgb="FF0000FF"/>
      <name val="ＭＳ Ｐゴシック"/>
      <family val="2"/>
      <charset val="128"/>
      <scheme val="minor"/>
    </font>
    <font>
      <b/>
      <u/>
      <sz val="11"/>
      <color theme="1"/>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style="thin">
        <color indexed="64"/>
      </bottom>
      <diagonal/>
    </border>
    <border>
      <left style="hair">
        <color indexed="64"/>
      </left>
      <right style="medium">
        <color rgb="FFFF0000"/>
      </right>
      <top style="hair">
        <color indexed="64"/>
      </top>
      <bottom style="thin">
        <color indexed="64"/>
      </bottom>
      <diagonal/>
    </border>
    <border>
      <left/>
      <right style="hair">
        <color indexed="64"/>
      </right>
      <top style="thin">
        <color indexed="64"/>
      </top>
      <bottom/>
      <diagonal/>
    </border>
    <border>
      <left/>
      <right/>
      <top style="hair">
        <color indexed="64"/>
      </top>
      <bottom/>
      <diagonal/>
    </border>
    <border>
      <left style="medium">
        <color rgb="FFFF0000"/>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medium">
        <color rgb="FFFF0000"/>
      </right>
      <top style="thin">
        <color indexed="64"/>
      </top>
      <bottom style="thin">
        <color indexed="64"/>
      </bottom>
      <diagonal/>
    </border>
    <border>
      <left style="medium">
        <color rgb="FFFF0000"/>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rgb="FFFF0000"/>
      </left>
      <right style="hair">
        <color indexed="64"/>
      </right>
      <top style="medium">
        <color rgb="FFFF0000"/>
      </top>
      <bottom style="thin">
        <color theme="1"/>
      </bottom>
      <diagonal/>
    </border>
    <border>
      <left style="hair">
        <color indexed="64"/>
      </left>
      <right style="hair">
        <color indexed="64"/>
      </right>
      <top style="medium">
        <color rgb="FFFF0000"/>
      </top>
      <bottom style="thin">
        <color theme="1"/>
      </bottom>
      <diagonal/>
    </border>
    <border>
      <left style="hair">
        <color indexed="64"/>
      </left>
      <right style="medium">
        <color rgb="FFFF0000"/>
      </right>
      <top style="medium">
        <color rgb="FFFF0000"/>
      </top>
      <bottom style="thin">
        <color theme="1"/>
      </bottom>
      <diagonal/>
    </border>
    <border diagonalDown="1">
      <left/>
      <right style="medium">
        <color rgb="FFFF0000"/>
      </right>
      <top style="thin">
        <color indexed="64"/>
      </top>
      <bottom style="thin">
        <color indexed="64"/>
      </bottom>
      <diagonal style="hair">
        <color indexed="64"/>
      </diagonal>
    </border>
    <border>
      <left style="medium">
        <color rgb="FFFF0000"/>
      </left>
      <right style="hair">
        <color indexed="64"/>
      </right>
      <top style="medium">
        <color rgb="FFFF0000"/>
      </top>
      <bottom style="thin">
        <color indexed="64"/>
      </bottom>
      <diagonal/>
    </border>
    <border>
      <left style="hair">
        <color indexed="64"/>
      </left>
      <right style="hair">
        <color indexed="64"/>
      </right>
      <top style="medium">
        <color rgb="FFFF0000"/>
      </top>
      <bottom style="thin">
        <color indexed="64"/>
      </bottom>
      <diagonal/>
    </border>
    <border>
      <left style="hair">
        <color indexed="64"/>
      </left>
      <right style="medium">
        <color rgb="FFFF0000"/>
      </right>
      <top style="medium">
        <color rgb="FFFF0000"/>
      </top>
      <bottom style="thin">
        <color indexed="64"/>
      </bottom>
      <diagonal/>
    </border>
    <border>
      <left style="medium">
        <color rgb="FFFF0000"/>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60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1" fillId="3" borderId="23" xfId="0" applyFont="1" applyFill="1" applyBorder="1">
      <alignment vertical="center"/>
    </xf>
    <xf numFmtId="0" fontId="21" fillId="3" borderId="24" xfId="0" applyFont="1" applyFill="1" applyBorder="1">
      <alignment vertical="center"/>
    </xf>
    <xf numFmtId="0" fontId="21" fillId="3" borderId="26" xfId="0" applyFont="1" applyFill="1" applyBorder="1">
      <alignment vertical="center"/>
    </xf>
    <xf numFmtId="0" fontId="21" fillId="3" borderId="0" xfId="0" applyFont="1" applyFill="1">
      <alignment vertical="center"/>
    </xf>
    <xf numFmtId="0" fontId="21" fillId="3" borderId="26" xfId="0" applyFont="1" applyFill="1" applyBorder="1" applyAlignment="1">
      <alignment horizontal="left" vertical="center" indent="1"/>
    </xf>
    <xf numFmtId="0" fontId="22" fillId="3" borderId="26" xfId="0" applyFont="1" applyFill="1" applyBorder="1" applyAlignment="1">
      <alignment horizontal="right" vertical="center"/>
    </xf>
    <xf numFmtId="0" fontId="23" fillId="3" borderId="15" xfId="0" applyFont="1" applyFill="1" applyBorder="1">
      <alignment vertical="center"/>
    </xf>
    <xf numFmtId="0" fontId="24" fillId="3" borderId="16" xfId="0" applyFont="1" applyFill="1" applyBorder="1">
      <alignment vertical="center"/>
    </xf>
    <xf numFmtId="0" fontId="24" fillId="3" borderId="17" xfId="0" applyFont="1" applyFill="1" applyBorder="1">
      <alignment vertical="center"/>
    </xf>
    <xf numFmtId="0" fontId="24" fillId="0" borderId="0" xfId="0" applyFont="1">
      <alignment vertical="center"/>
    </xf>
    <xf numFmtId="0" fontId="23" fillId="3" borderId="18" xfId="0" applyFont="1" applyFill="1" applyBorder="1">
      <alignment vertical="center"/>
    </xf>
    <xf numFmtId="0" fontId="24" fillId="3" borderId="0" xfId="0" applyFont="1" applyFill="1">
      <alignment vertical="center"/>
    </xf>
    <xf numFmtId="0" fontId="24" fillId="3" borderId="19" xfId="0" applyFont="1" applyFill="1" applyBorder="1">
      <alignment vertical="center"/>
    </xf>
    <xf numFmtId="0" fontId="23" fillId="3" borderId="18" xfId="0" applyFont="1" applyFill="1" applyBorder="1" applyAlignment="1">
      <alignment horizontal="left" vertical="center" indent="1"/>
    </xf>
    <xf numFmtId="0" fontId="24" fillId="3" borderId="21" xfId="0" applyFont="1" applyFill="1" applyBorder="1">
      <alignment vertical="center"/>
    </xf>
    <xf numFmtId="0" fontId="24" fillId="3" borderId="22" xfId="0" applyFont="1" applyFill="1" applyBorder="1">
      <alignment vertical="center"/>
    </xf>
    <xf numFmtId="0" fontId="21" fillId="3" borderId="28" xfId="0" applyFont="1" applyFill="1" applyBorder="1" applyAlignment="1">
      <alignment horizontal="left" vertical="center" indent="1"/>
    </xf>
    <xf numFmtId="0" fontId="21" fillId="3" borderId="29" xfId="0" applyFont="1" applyFill="1" applyBorder="1">
      <alignment vertical="center"/>
    </xf>
    <xf numFmtId="0" fontId="21" fillId="0" borderId="0" xfId="0" applyFont="1">
      <alignment vertical="center"/>
    </xf>
    <xf numFmtId="0" fontId="23" fillId="0" borderId="0" xfId="0" applyFont="1">
      <alignment vertical="center"/>
    </xf>
    <xf numFmtId="0" fontId="23" fillId="3" borderId="20" xfId="0" applyFont="1" applyFill="1" applyBorder="1">
      <alignment vertical="center"/>
    </xf>
    <xf numFmtId="0" fontId="23" fillId="0" borderId="21" xfId="0" applyFont="1" applyBorder="1">
      <alignment vertical="center"/>
    </xf>
    <xf numFmtId="0" fontId="24"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1"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4" fillId="3" borderId="24" xfId="0" applyFont="1" applyFill="1" applyBorder="1">
      <alignment vertical="center"/>
    </xf>
    <xf numFmtId="0" fontId="24" fillId="3" borderId="25" xfId="0" applyFont="1" applyFill="1" applyBorder="1">
      <alignment vertical="center"/>
    </xf>
    <xf numFmtId="0" fontId="24" fillId="3" borderId="27" xfId="0" applyFont="1" applyFill="1" applyBorder="1">
      <alignment vertical="center"/>
    </xf>
    <xf numFmtId="0" fontId="24" fillId="3" borderId="29" xfId="0" applyFont="1" applyFill="1" applyBorder="1">
      <alignment vertical="center"/>
    </xf>
    <xf numFmtId="0" fontId="24" fillId="3" borderId="30" xfId="0" applyFont="1" applyFill="1" applyBorder="1">
      <alignment vertical="center"/>
    </xf>
    <xf numFmtId="0" fontId="27" fillId="3" borderId="0" xfId="0" applyFont="1" applyFill="1">
      <alignment vertical="center"/>
    </xf>
    <xf numFmtId="0" fontId="27" fillId="0" borderId="0" xfId="0" applyFont="1">
      <alignment vertical="center"/>
    </xf>
    <xf numFmtId="0" fontId="27" fillId="3" borderId="66" xfId="0" applyFont="1" applyFill="1" applyBorder="1">
      <alignment vertical="center"/>
    </xf>
    <xf numFmtId="0" fontId="27" fillId="3" borderId="67" xfId="0" applyFont="1" applyFill="1" applyBorder="1">
      <alignment vertical="center"/>
    </xf>
    <xf numFmtId="0" fontId="27" fillId="3" borderId="68" xfId="0" applyFont="1" applyFill="1" applyBorder="1" applyAlignment="1">
      <alignment horizontal="left" vertical="center" indent="1"/>
    </xf>
    <xf numFmtId="0" fontId="27" fillId="3" borderId="69" xfId="0" applyFont="1" applyFill="1" applyBorder="1">
      <alignment vertical="center"/>
    </xf>
    <xf numFmtId="0" fontId="27" fillId="3" borderId="68" xfId="0" applyFont="1" applyFill="1" applyBorder="1">
      <alignment vertical="center"/>
    </xf>
    <xf numFmtId="0" fontId="27" fillId="3" borderId="70" xfId="0" applyFont="1" applyFill="1" applyBorder="1">
      <alignment vertical="center"/>
    </xf>
    <xf numFmtId="0" fontId="27" fillId="3" borderId="71" xfId="0" applyFont="1" applyFill="1" applyBorder="1">
      <alignment vertical="center"/>
    </xf>
    <xf numFmtId="0" fontId="27" fillId="3" borderId="72" xfId="0" applyFont="1" applyFill="1" applyBorder="1">
      <alignment vertical="center"/>
    </xf>
    <xf numFmtId="0" fontId="27" fillId="3" borderId="65" xfId="0" applyFont="1" applyFill="1" applyBorder="1" applyAlignment="1">
      <alignment horizontal="left" vertical="center" indent="1"/>
    </xf>
    <xf numFmtId="0" fontId="17" fillId="0" borderId="61" xfId="0" applyFont="1" applyBorder="1" applyAlignment="1">
      <alignment horizontal="center" vertical="center"/>
    </xf>
    <xf numFmtId="0" fontId="17" fillId="0" borderId="73" xfId="0" applyFont="1" applyBorder="1" applyAlignment="1">
      <alignment horizontal="center" vertical="center"/>
    </xf>
    <xf numFmtId="0" fontId="11" fillId="0" borderId="33" xfId="0" applyFont="1" applyBorder="1" applyAlignment="1">
      <alignment horizontal="center" vertical="center"/>
    </xf>
    <xf numFmtId="178" fontId="15" fillId="0" borderId="60" xfId="0" applyNumberFormat="1" applyFont="1" applyBorder="1">
      <alignment vertical="center"/>
    </xf>
    <xf numFmtId="178" fontId="0" fillId="0" borderId="57" xfId="0" applyNumberFormat="1" applyBorder="1" applyAlignment="1">
      <alignment horizontal="left" vertical="center"/>
    </xf>
    <xf numFmtId="178" fontId="0" fillId="0" borderId="58" xfId="0" applyNumberFormat="1" applyBorder="1" applyAlignment="1">
      <alignment horizontal="right" vertical="center"/>
    </xf>
    <xf numFmtId="178" fontId="0" fillId="0" borderId="58" xfId="0" applyNumberFormat="1" applyBorder="1" applyAlignment="1">
      <alignment horizontal="left" vertical="center"/>
    </xf>
    <xf numFmtId="178" fontId="0" fillId="0" borderId="58" xfId="0" applyNumberFormat="1" applyBorder="1" applyAlignment="1">
      <alignment horizontal="center" vertical="center"/>
    </xf>
    <xf numFmtId="0" fontId="0" fillId="0" borderId="58" xfId="0" applyBorder="1">
      <alignment vertical="center"/>
    </xf>
    <xf numFmtId="0" fontId="30" fillId="0" borderId="48"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1" fillId="0" borderId="0" xfId="0" applyFont="1">
      <alignment vertical="center"/>
    </xf>
    <xf numFmtId="0" fontId="32" fillId="0" borderId="0" xfId="0" applyFont="1">
      <alignment vertical="center"/>
    </xf>
    <xf numFmtId="0" fontId="32" fillId="0" borderId="10" xfId="0" applyFont="1" applyBorder="1" applyAlignment="1">
      <alignment horizontal="center" vertical="center"/>
    </xf>
    <xf numFmtId="0" fontId="30" fillId="0" borderId="0" xfId="0" applyFont="1">
      <alignment vertical="center"/>
    </xf>
    <xf numFmtId="0" fontId="30" fillId="0" borderId="0" xfId="0" applyFont="1" applyAlignment="1">
      <alignment horizontal="left" vertical="center" indent="1"/>
    </xf>
    <xf numFmtId="0" fontId="34" fillId="0" borderId="0" xfId="0" applyFont="1">
      <alignment vertical="center"/>
    </xf>
    <xf numFmtId="0" fontId="10" fillId="0" borderId="38" xfId="0" applyFont="1" applyBorder="1">
      <alignment vertical="center"/>
    </xf>
    <xf numFmtId="0" fontId="10" fillId="0" borderId="34" xfId="0" applyFont="1" applyBorder="1">
      <alignment vertical="center"/>
    </xf>
    <xf numFmtId="178" fontId="0" fillId="0" borderId="75" xfId="0" applyNumberFormat="1" applyBorder="1" applyAlignment="1">
      <alignment horizontal="right" vertical="center"/>
    </xf>
    <xf numFmtId="0" fontId="0" fillId="0" borderId="75" xfId="0" applyBorder="1" applyAlignment="1">
      <alignment horizontal="center" vertical="center"/>
    </xf>
    <xf numFmtId="178" fontId="0" fillId="0" borderId="75" xfId="0" applyNumberFormat="1" applyBorder="1" applyAlignment="1">
      <alignment horizontal="left" vertical="center"/>
    </xf>
    <xf numFmtId="0" fontId="0" fillId="0" borderId="75" xfId="0" applyBorder="1" applyAlignment="1">
      <alignment horizontal="left" vertical="center"/>
    </xf>
    <xf numFmtId="178" fontId="0" fillId="0" borderId="38" xfId="0" applyNumberFormat="1" applyBorder="1" applyAlignment="1">
      <alignment horizontal="center" vertical="center"/>
    </xf>
    <xf numFmtId="0" fontId="15" fillId="0" borderId="0" xfId="0" applyFont="1">
      <alignment vertical="center"/>
    </xf>
    <xf numFmtId="176" fontId="15" fillId="0" borderId="0" xfId="0" applyNumberFormat="1" applyFont="1">
      <alignment vertical="center"/>
    </xf>
    <xf numFmtId="178" fontId="10" fillId="0" borderId="7" xfId="0" applyNumberFormat="1" applyFont="1" applyBorder="1" applyAlignment="1">
      <alignment horizontal="left" vertical="center"/>
    </xf>
    <xf numFmtId="178" fontId="31" fillId="0" borderId="38" xfId="0" applyNumberFormat="1" applyFont="1" applyBorder="1" applyAlignment="1">
      <alignment horizontal="center" vertical="center"/>
    </xf>
    <xf numFmtId="178" fontId="31" fillId="0" borderId="0" xfId="0" applyNumberFormat="1" applyFont="1" applyAlignment="1">
      <alignment horizontal="center" vertical="center"/>
    </xf>
    <xf numFmtId="178" fontId="10" fillId="0" borderId="38" xfId="0" applyNumberFormat="1" applyFont="1" applyBorder="1" applyAlignment="1">
      <alignment horizontal="center" vertical="center"/>
    </xf>
    <xf numFmtId="0" fontId="26" fillId="0" borderId="0" xfId="0" applyFont="1">
      <alignment vertical="center"/>
    </xf>
    <xf numFmtId="0" fontId="10" fillId="0" borderId="0" xfId="0" applyFont="1" applyAlignment="1">
      <alignment horizontal="left" vertical="center"/>
    </xf>
    <xf numFmtId="178" fontId="10" fillId="0" borderId="0" xfId="0" applyNumberFormat="1" applyFont="1" applyAlignment="1">
      <alignment horizontal="right" vertical="center"/>
    </xf>
    <xf numFmtId="178" fontId="31" fillId="0" borderId="0" xfId="0" applyNumberFormat="1" applyFont="1" applyAlignment="1">
      <alignment horizontal="left" vertical="center"/>
    </xf>
    <xf numFmtId="0" fontId="0" fillId="0" borderId="56" xfId="0" applyBorder="1">
      <alignment vertical="center"/>
    </xf>
    <xf numFmtId="0" fontId="0" fillId="0" borderId="59" xfId="0" applyBorder="1">
      <alignment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1" fillId="0" borderId="36"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1"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35" xfId="0" applyFont="1" applyBorder="1" applyAlignment="1">
      <alignment horizontal="center" vertical="center"/>
    </xf>
    <xf numFmtId="0" fontId="17" fillId="0" borderId="85" xfId="0" applyFont="1" applyBorder="1" applyAlignment="1">
      <alignment horizontal="center" vertical="center"/>
    </xf>
    <xf numFmtId="0" fontId="17" fillId="0" borderId="36" xfId="0" applyFont="1" applyBorder="1" applyAlignment="1">
      <alignment horizontal="center" vertical="center"/>
    </xf>
    <xf numFmtId="0" fontId="17" fillId="0" borderId="50" xfId="0" applyFont="1" applyBorder="1" applyAlignment="1">
      <alignment horizontal="center" vertical="center"/>
    </xf>
    <xf numFmtId="0" fontId="17" fillId="0" borderId="87" xfId="0" applyFont="1" applyBorder="1" applyAlignment="1">
      <alignment horizontal="center" vertical="center"/>
    </xf>
    <xf numFmtId="0" fontId="17" fillId="0" borderId="40" xfId="0" applyFont="1" applyBorder="1" applyAlignment="1">
      <alignment horizontal="center" vertical="center"/>
    </xf>
    <xf numFmtId="0" fontId="31" fillId="0" borderId="38" xfId="0" applyFont="1" applyBorder="1">
      <alignment vertical="center"/>
    </xf>
    <xf numFmtId="0" fontId="31" fillId="0" borderId="34" xfId="0" applyFont="1" applyBorder="1">
      <alignment vertical="center"/>
    </xf>
    <xf numFmtId="0" fontId="10" fillId="0" borderId="9" xfId="0" applyFont="1" applyBorder="1">
      <alignment vertical="center"/>
    </xf>
    <xf numFmtId="0" fontId="10" fillId="0" borderId="39" xfId="0" applyFont="1" applyBorder="1">
      <alignment vertical="center"/>
    </xf>
    <xf numFmtId="0" fontId="0" fillId="0" borderId="33" xfId="0" applyBorder="1" applyAlignment="1">
      <alignment horizontal="center" vertical="center"/>
    </xf>
    <xf numFmtId="0" fontId="0" fillId="0" borderId="61" xfId="0" applyBorder="1" applyAlignment="1">
      <alignment horizontal="center" vertical="center"/>
    </xf>
    <xf numFmtId="0" fontId="0" fillId="0" borderId="73" xfId="0" applyBorder="1" applyAlignment="1">
      <alignment horizontal="center" vertical="center"/>
    </xf>
    <xf numFmtId="0" fontId="31" fillId="0" borderId="7" xfId="0" applyFont="1" applyBorder="1">
      <alignment vertical="center"/>
    </xf>
    <xf numFmtId="0" fontId="31" fillId="0" borderId="89" xfId="0" applyFont="1" applyBorder="1">
      <alignment vertical="center"/>
    </xf>
    <xf numFmtId="0" fontId="17" fillId="0" borderId="74" xfId="0" applyFont="1" applyBorder="1" applyAlignment="1">
      <alignment horizontal="center" vertical="center"/>
    </xf>
    <xf numFmtId="0" fontId="17" fillId="0" borderId="33"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38" fillId="0" borderId="0" xfId="0" applyFont="1">
      <alignment vertical="center"/>
    </xf>
    <xf numFmtId="0" fontId="26" fillId="0" borderId="51" xfId="0" applyFont="1" applyBorder="1">
      <alignment vertical="center"/>
    </xf>
    <xf numFmtId="0" fontId="40" fillId="0" borderId="52" xfId="0" applyFont="1" applyBorder="1" applyAlignment="1">
      <alignment horizontal="center" vertical="center"/>
    </xf>
    <xf numFmtId="0" fontId="26" fillId="0" borderId="43" xfId="0" applyFont="1" applyBorder="1">
      <alignment vertical="center"/>
    </xf>
    <xf numFmtId="0" fontId="39" fillId="0" borderId="49" xfId="0" applyFont="1" applyBorder="1" applyAlignment="1">
      <alignment horizontal="center" vertical="center"/>
    </xf>
    <xf numFmtId="0" fontId="26" fillId="0" borderId="90" xfId="0" applyFont="1" applyBorder="1">
      <alignment vertical="center"/>
    </xf>
    <xf numFmtId="0" fontId="26" fillId="0" borderId="10" xfId="0" applyFont="1" applyBorder="1">
      <alignment vertical="center"/>
    </xf>
    <xf numFmtId="0" fontId="26" fillId="0" borderId="12" xfId="0" applyFont="1" applyBorder="1">
      <alignment vertical="center"/>
    </xf>
    <xf numFmtId="0" fontId="0" fillId="2" borderId="48"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7" fillId="2" borderId="48"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101"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17" fillId="2" borderId="109" xfId="0" applyFont="1" applyFill="1" applyBorder="1" applyAlignment="1">
      <alignment horizontal="center" vertical="center"/>
    </xf>
    <xf numFmtId="0" fontId="17" fillId="2" borderId="110"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39" xfId="0" applyFont="1" applyFill="1" applyBorder="1" applyAlignment="1">
      <alignment horizontal="center" vertical="center"/>
    </xf>
    <xf numFmtId="178" fontId="0" fillId="0" borderId="55" xfId="0" applyNumberFormat="1" applyBorder="1" applyAlignment="1">
      <alignment horizontal="left" vertical="center"/>
    </xf>
    <xf numFmtId="178" fontId="15" fillId="0" borderId="59" xfId="0" applyNumberFormat="1" applyFont="1" applyBorder="1">
      <alignment vertical="center"/>
    </xf>
    <xf numFmtId="178" fontId="0" fillId="0" borderId="60" xfId="0" applyNumberFormat="1" applyBorder="1" applyAlignment="1">
      <alignment horizontal="left" vertical="center"/>
    </xf>
    <xf numFmtId="0" fontId="0" fillId="0" borderId="60" xfId="0" applyBorder="1">
      <alignment vertical="center"/>
    </xf>
    <xf numFmtId="179" fontId="0" fillId="0" borderId="0" xfId="0" applyNumberFormat="1" applyAlignment="1">
      <alignment horizontal="center" vertical="center"/>
    </xf>
    <xf numFmtId="0" fontId="31" fillId="0" borderId="0" xfId="0" applyFont="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2" borderId="35" xfId="0" applyFill="1" applyBorder="1">
      <alignment vertical="center"/>
    </xf>
    <xf numFmtId="0" fontId="0" fillId="2" borderId="43" xfId="0" applyFill="1" applyBorder="1">
      <alignment vertical="center"/>
    </xf>
    <xf numFmtId="0" fontId="0" fillId="2" borderId="49" xfId="0" applyFill="1"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119" xfId="0" applyBorder="1">
      <alignment vertical="center"/>
    </xf>
    <xf numFmtId="0" fontId="0" fillId="0" borderId="36" xfId="0" applyBorder="1">
      <alignment vertical="center"/>
    </xf>
    <xf numFmtId="0" fontId="1" fillId="0" borderId="116" xfId="0" applyFont="1" applyBorder="1">
      <alignment vertical="center"/>
    </xf>
    <xf numFmtId="0" fontId="3" fillId="0" borderId="117" xfId="0" applyFont="1" applyBorder="1">
      <alignment vertical="center"/>
    </xf>
    <xf numFmtId="0" fontId="3" fillId="0" borderId="118"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20" xfId="0" applyBorder="1">
      <alignment vertical="center"/>
    </xf>
    <xf numFmtId="0" fontId="0" fillId="0" borderId="33" xfId="0" applyBorder="1">
      <alignment vertical="center"/>
    </xf>
    <xf numFmtId="0" fontId="0" fillId="2" borderId="116" xfId="0" applyFill="1" applyBorder="1">
      <alignment vertical="center"/>
    </xf>
    <xf numFmtId="0" fontId="0" fillId="2" borderId="117" xfId="0" applyFill="1" applyBorder="1">
      <alignment vertical="center"/>
    </xf>
    <xf numFmtId="0" fontId="0" fillId="2" borderId="118"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16"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23" xfId="0" applyFont="1" applyFill="1" applyBorder="1" applyAlignment="1">
      <alignment horizontal="center" vertical="center"/>
    </xf>
    <xf numFmtId="0" fontId="17" fillId="0" borderId="116" xfId="0" applyFont="1" applyBorder="1" applyAlignment="1">
      <alignment horizontal="center" vertical="center"/>
    </xf>
    <xf numFmtId="0" fontId="17" fillId="0" borderId="32" xfId="0" applyFont="1" applyBorder="1" applyAlignment="1">
      <alignment horizontal="center" vertical="center"/>
    </xf>
    <xf numFmtId="0" fontId="17" fillId="0" borderId="116"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17" fillId="0" borderId="41" xfId="0" applyFont="1" applyBorder="1" applyAlignment="1" applyProtection="1">
      <alignment horizontal="center" vertical="center"/>
      <protection locked="0"/>
    </xf>
    <xf numFmtId="0" fontId="43" fillId="0" borderId="0" xfId="0" applyFont="1" applyAlignment="1">
      <alignment horizontal="left" vertical="center"/>
    </xf>
    <xf numFmtId="0" fontId="0" fillId="0" borderId="58" xfId="0" applyBorder="1" applyAlignment="1">
      <alignment horizontal="center" vertical="center"/>
    </xf>
    <xf numFmtId="0" fontId="0" fillId="0" borderId="58" xfId="0" applyBorder="1" applyAlignment="1">
      <alignment horizontal="left" vertical="center"/>
    </xf>
    <xf numFmtId="0" fontId="0" fillId="0" borderId="55" xfId="0" applyBorder="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126" xfId="0" applyFill="1" applyBorder="1" applyAlignment="1">
      <alignment horizontal="center" vertical="center"/>
    </xf>
    <xf numFmtId="0" fontId="0" fillId="2" borderId="127" xfId="0" applyFill="1"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75" xfId="0" applyBorder="1">
      <alignment vertical="center"/>
    </xf>
    <xf numFmtId="0" fontId="0" fillId="0" borderId="55" xfId="0" applyBorder="1">
      <alignment vertical="center"/>
    </xf>
    <xf numFmtId="0" fontId="0" fillId="0" borderId="54" xfId="0" applyBorder="1">
      <alignment vertical="center"/>
    </xf>
    <xf numFmtId="0" fontId="17" fillId="2" borderId="126" xfId="0" applyFont="1" applyFill="1" applyBorder="1" applyAlignment="1">
      <alignment horizontal="center" vertical="center"/>
    </xf>
    <xf numFmtId="0" fontId="17" fillId="2" borderId="127" xfId="0" applyFont="1" applyFill="1" applyBorder="1" applyAlignment="1">
      <alignment horizontal="center" vertical="center"/>
    </xf>
    <xf numFmtId="0" fontId="3" fillId="2" borderId="135" xfId="0" applyFont="1" applyFill="1" applyBorder="1" applyAlignment="1">
      <alignment horizontal="center" vertical="center"/>
    </xf>
    <xf numFmtId="0" fontId="3" fillId="2" borderId="136" xfId="0" applyFont="1" applyFill="1" applyBorder="1" applyAlignment="1">
      <alignment horizontal="center" vertical="center"/>
    </xf>
    <xf numFmtId="0" fontId="0" fillId="0" borderId="139" xfId="0" applyBorder="1">
      <alignment vertical="center"/>
    </xf>
    <xf numFmtId="0" fontId="0" fillId="0" borderId="140" xfId="0" applyBorder="1">
      <alignment vertical="center"/>
    </xf>
    <xf numFmtId="0" fontId="1" fillId="0" borderId="141" xfId="0" applyFont="1" applyBorder="1">
      <alignment vertical="center"/>
    </xf>
    <xf numFmtId="0" fontId="3" fillId="0" borderId="142" xfId="0" applyFont="1" applyBorder="1">
      <alignment vertical="center"/>
    </xf>
    <xf numFmtId="0" fontId="3" fillId="0" borderId="143" xfId="0" applyFont="1" applyBorder="1">
      <alignment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2" borderId="139" xfId="0" applyFill="1" applyBorder="1">
      <alignment vertical="center"/>
    </xf>
    <xf numFmtId="0" fontId="0" fillId="2" borderId="140" xfId="0" applyFill="1" applyBorder="1">
      <alignment vertical="center"/>
    </xf>
    <xf numFmtId="0" fontId="0" fillId="0" borderId="116"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17" fillId="2" borderId="117" xfId="0" applyFont="1" applyFill="1" applyBorder="1" applyAlignment="1">
      <alignment horizontal="center" vertical="center"/>
    </xf>
    <xf numFmtId="0" fontId="0" fillId="0" borderId="134" xfId="0" applyBorder="1" applyAlignment="1">
      <alignment horizontal="center" vertical="center"/>
    </xf>
    <xf numFmtId="0" fontId="0" fillId="0" borderId="147" xfId="0" applyBorder="1">
      <alignment vertical="center"/>
    </xf>
    <xf numFmtId="0" fontId="0" fillId="0" borderId="148" xfId="0" applyBorder="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3" fillId="2" borderId="151" xfId="0" applyFont="1" applyFill="1" applyBorder="1" applyAlignment="1">
      <alignment horizontal="center" vertical="center"/>
    </xf>
    <xf numFmtId="0" fontId="3" fillId="2" borderId="152"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154" xfId="0" applyFont="1" applyFill="1" applyBorder="1" applyAlignment="1">
      <alignment horizontal="center" vertical="center"/>
    </xf>
    <xf numFmtId="0" fontId="3" fillId="2" borderId="155" xfId="0" applyFont="1" applyFill="1"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57" xfId="0" applyBorder="1">
      <alignment vertical="center"/>
    </xf>
    <xf numFmtId="0" fontId="0" fillId="0" borderId="137" xfId="0" applyBorder="1">
      <alignment vertical="center"/>
    </xf>
    <xf numFmtId="0" fontId="0" fillId="0" borderId="43" xfId="0" applyBorder="1">
      <alignment vertical="center"/>
    </xf>
    <xf numFmtId="0" fontId="0" fillId="0" borderId="138" xfId="0" applyBorder="1">
      <alignment vertical="center"/>
    </xf>
    <xf numFmtId="0" fontId="1" fillId="0" borderId="13" xfId="0" applyFont="1" applyBorder="1">
      <alignment vertical="center"/>
    </xf>
    <xf numFmtId="0" fontId="3" fillId="0" borderId="53"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156" xfId="0" applyBorder="1">
      <alignment vertical="center"/>
    </xf>
    <xf numFmtId="0" fontId="0" fillId="0" borderId="157" xfId="0" applyBorder="1">
      <alignment vertical="center"/>
    </xf>
    <xf numFmtId="0" fontId="0" fillId="0" borderId="158" xfId="0" applyBorder="1">
      <alignment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59" xfId="0" applyBorder="1">
      <alignment vertical="center"/>
    </xf>
    <xf numFmtId="0" fontId="0" fillId="0" borderId="160" xfId="0" applyBorder="1">
      <alignment vertical="center"/>
    </xf>
    <xf numFmtId="0" fontId="0" fillId="10" borderId="156" xfId="0" applyFill="1" applyBorder="1">
      <alignment vertical="center"/>
    </xf>
    <xf numFmtId="0" fontId="0" fillId="10" borderId="157" xfId="0" applyFill="1" applyBorder="1">
      <alignment vertical="center"/>
    </xf>
    <xf numFmtId="0" fontId="0" fillId="10" borderId="158" xfId="0" applyFill="1" applyBorder="1">
      <alignment vertical="center"/>
    </xf>
    <xf numFmtId="0" fontId="0" fillId="10" borderId="54" xfId="0" applyFill="1" applyBorder="1">
      <alignment vertical="center"/>
    </xf>
    <xf numFmtId="0" fontId="0" fillId="10" borderId="55" xfId="0" applyFill="1" applyBorder="1">
      <alignment vertical="center"/>
    </xf>
    <xf numFmtId="0" fontId="0" fillId="10" borderId="0" xfId="0" applyFill="1">
      <alignment vertical="center"/>
    </xf>
    <xf numFmtId="0" fontId="0" fillId="10" borderId="139" xfId="0" applyFill="1" applyBorder="1">
      <alignment vertical="center"/>
    </xf>
    <xf numFmtId="0" fontId="0" fillId="10" borderId="117" xfId="0" applyFill="1" applyBorder="1">
      <alignment vertical="center"/>
    </xf>
    <xf numFmtId="0" fontId="0" fillId="10" borderId="140" xfId="0" applyFill="1" applyBorder="1">
      <alignment vertical="center"/>
    </xf>
    <xf numFmtId="0" fontId="0" fillId="10" borderId="60" xfId="0" applyFill="1" applyBorder="1">
      <alignment vertical="center"/>
    </xf>
    <xf numFmtId="0" fontId="0" fillId="10" borderId="56" xfId="0" applyFill="1" applyBorder="1">
      <alignment vertical="center"/>
    </xf>
    <xf numFmtId="0" fontId="1" fillId="10" borderId="141" xfId="0" applyFont="1" applyFill="1" applyBorder="1">
      <alignment vertical="center"/>
    </xf>
    <xf numFmtId="0" fontId="3" fillId="10" borderId="142" xfId="0" applyFont="1" applyFill="1" applyBorder="1">
      <alignment vertical="center"/>
    </xf>
    <xf numFmtId="0" fontId="3" fillId="10" borderId="143" xfId="0" applyFont="1" applyFill="1" applyBorder="1">
      <alignment vertical="center"/>
    </xf>
    <xf numFmtId="0" fontId="0" fillId="10" borderId="57" xfId="0" applyFill="1" applyBorder="1">
      <alignment vertical="center"/>
    </xf>
    <xf numFmtId="0" fontId="0" fillId="10" borderId="59" xfId="0" applyFill="1" applyBorder="1">
      <alignment vertical="center"/>
    </xf>
    <xf numFmtId="0" fontId="0" fillId="9" borderId="156" xfId="0" applyFill="1" applyBorder="1">
      <alignment vertical="center"/>
    </xf>
    <xf numFmtId="0" fontId="0" fillId="9" borderId="157" xfId="0" applyFill="1" applyBorder="1">
      <alignment vertical="center"/>
    </xf>
    <xf numFmtId="0" fontId="0" fillId="9" borderId="158" xfId="0" applyFill="1" applyBorder="1">
      <alignment vertical="center"/>
    </xf>
    <xf numFmtId="0" fontId="0" fillId="9" borderId="60" xfId="0" applyFill="1" applyBorder="1">
      <alignment vertical="center"/>
    </xf>
    <xf numFmtId="0" fontId="0" fillId="9" borderId="56" xfId="0" applyFill="1" applyBorder="1">
      <alignment vertical="center"/>
    </xf>
    <xf numFmtId="0" fontId="0" fillId="9" borderId="139" xfId="0" applyFill="1" applyBorder="1">
      <alignment vertical="center"/>
    </xf>
    <xf numFmtId="0" fontId="0" fillId="9" borderId="117" xfId="0" applyFill="1" applyBorder="1">
      <alignment vertical="center"/>
    </xf>
    <xf numFmtId="0" fontId="0" fillId="9" borderId="140" xfId="0" applyFill="1" applyBorder="1">
      <alignment vertical="center"/>
    </xf>
    <xf numFmtId="0" fontId="1" fillId="9" borderId="141" xfId="0" applyFont="1" applyFill="1" applyBorder="1">
      <alignment vertical="center"/>
    </xf>
    <xf numFmtId="0" fontId="3" fillId="9" borderId="142" xfId="0" applyFont="1" applyFill="1" applyBorder="1">
      <alignment vertical="center"/>
    </xf>
    <xf numFmtId="0" fontId="3" fillId="9" borderId="143" xfId="0" applyFont="1" applyFill="1" applyBorder="1">
      <alignment vertical="center"/>
    </xf>
    <xf numFmtId="0" fontId="0" fillId="9" borderId="57" xfId="0" applyFill="1" applyBorder="1">
      <alignment vertical="center"/>
    </xf>
    <xf numFmtId="0" fontId="0" fillId="9" borderId="59" xfId="0" applyFill="1" applyBorder="1">
      <alignment vertical="center"/>
    </xf>
    <xf numFmtId="0" fontId="1"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10" borderId="57" xfId="0" applyFont="1" applyFill="1" applyBorder="1">
      <alignment vertical="center"/>
    </xf>
    <xf numFmtId="0" fontId="3" fillId="10" borderId="58" xfId="0" applyFont="1" applyFill="1" applyBorder="1">
      <alignment vertical="center"/>
    </xf>
    <xf numFmtId="0" fontId="3" fillId="10" borderId="59" xfId="0" applyFont="1" applyFill="1" applyBorder="1">
      <alignment vertical="center"/>
    </xf>
    <xf numFmtId="0" fontId="0" fillId="9" borderId="55" xfId="0" applyFill="1" applyBorder="1">
      <alignment vertical="center"/>
    </xf>
    <xf numFmtId="0" fontId="0" fillId="9" borderId="54" xfId="0" applyFill="1" applyBorder="1">
      <alignment vertical="center"/>
    </xf>
    <xf numFmtId="0" fontId="3" fillId="9" borderId="58" xfId="0" applyFont="1" applyFill="1" applyBorder="1">
      <alignment vertical="center"/>
    </xf>
    <xf numFmtId="0" fontId="3" fillId="9" borderId="59" xfId="0" applyFont="1" applyFill="1" applyBorder="1">
      <alignment vertical="center"/>
    </xf>
    <xf numFmtId="0" fontId="1" fillId="9" borderId="57"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61" xfId="0" applyBorder="1">
      <alignment vertical="center"/>
    </xf>
    <xf numFmtId="0" fontId="0" fillId="0" borderId="162" xfId="0" applyBorder="1">
      <alignment vertical="center"/>
    </xf>
    <xf numFmtId="0" fontId="0" fillId="0" borderId="22" xfId="0" applyBorder="1">
      <alignment vertical="center"/>
    </xf>
    <xf numFmtId="0" fontId="1" fillId="0" borderId="117" xfId="0" applyFont="1" applyBorder="1">
      <alignment vertical="center"/>
    </xf>
    <xf numFmtId="0" fontId="44" fillId="0" borderId="117" xfId="0" applyFont="1" applyBorder="1">
      <alignment vertical="center"/>
    </xf>
    <xf numFmtId="0" fontId="1" fillId="0" borderId="43" xfId="0" applyFont="1" applyBorder="1">
      <alignment vertical="center"/>
    </xf>
    <xf numFmtId="0" fontId="1" fillId="10" borderId="43" xfId="0" applyFont="1" applyFill="1" applyBorder="1">
      <alignment vertical="center"/>
    </xf>
    <xf numFmtId="0" fontId="44" fillId="10" borderId="117" xfId="0" applyFont="1" applyFill="1" applyBorder="1">
      <alignment vertical="center"/>
    </xf>
    <xf numFmtId="0" fontId="1" fillId="9" borderId="43" xfId="0" applyFont="1" applyFill="1" applyBorder="1">
      <alignment vertical="center"/>
    </xf>
    <xf numFmtId="0" fontId="44" fillId="9" borderId="117" xfId="0" applyFont="1" applyFill="1" applyBorder="1">
      <alignment vertical="center"/>
    </xf>
    <xf numFmtId="178" fontId="0" fillId="0" borderId="84" xfId="0" applyNumberFormat="1" applyBorder="1" applyAlignment="1">
      <alignment horizontal="left" vertical="center"/>
    </xf>
    <xf numFmtId="178" fontId="15" fillId="0" borderId="56" xfId="0" applyNumberFormat="1" applyFont="1" applyBorder="1">
      <alignment vertical="center"/>
    </xf>
    <xf numFmtId="178" fontId="15" fillId="0" borderId="0" xfId="0" applyNumberFormat="1" applyFont="1">
      <alignment vertical="center"/>
    </xf>
    <xf numFmtId="178" fontId="33" fillId="0" borderId="0" xfId="0" applyNumberFormat="1"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178" fontId="0" fillId="0" borderId="38" xfId="0" applyNumberFormat="1" applyBorder="1" applyAlignment="1">
      <alignment horizontal="right" vertical="center"/>
    </xf>
    <xf numFmtId="0" fontId="3" fillId="0" borderId="0" xfId="0" applyFont="1">
      <alignment vertical="center"/>
    </xf>
    <xf numFmtId="179" fontId="0" fillId="0" borderId="0" xfId="0" applyNumberFormat="1">
      <alignment vertical="center"/>
    </xf>
    <xf numFmtId="0" fontId="0" fillId="11" borderId="156" xfId="0" applyFill="1" applyBorder="1">
      <alignment vertical="center"/>
    </xf>
    <xf numFmtId="0" fontId="0" fillId="11" borderId="157" xfId="0" applyFill="1" applyBorder="1">
      <alignment vertical="center"/>
    </xf>
    <xf numFmtId="0" fontId="0" fillId="11" borderId="158" xfId="0" applyFill="1" applyBorder="1">
      <alignment vertical="center"/>
    </xf>
    <xf numFmtId="0" fontId="0" fillId="11" borderId="54" xfId="0" applyFill="1" applyBorder="1">
      <alignment vertical="center"/>
    </xf>
    <xf numFmtId="0" fontId="0" fillId="11" borderId="55" xfId="0" applyFill="1" applyBorder="1">
      <alignment vertical="center"/>
    </xf>
    <xf numFmtId="0" fontId="0" fillId="11" borderId="0" xfId="0" applyFill="1">
      <alignment vertical="center"/>
    </xf>
    <xf numFmtId="0" fontId="0" fillId="11" borderId="139" xfId="0" applyFill="1" applyBorder="1">
      <alignment vertical="center"/>
    </xf>
    <xf numFmtId="0" fontId="0" fillId="11" borderId="117" xfId="0" applyFill="1" applyBorder="1">
      <alignment vertical="center"/>
    </xf>
    <xf numFmtId="0" fontId="0" fillId="11" borderId="140" xfId="0" applyFill="1" applyBorder="1">
      <alignment vertical="center"/>
    </xf>
    <xf numFmtId="0" fontId="0" fillId="11" borderId="60" xfId="0" applyFill="1" applyBorder="1">
      <alignment vertical="center"/>
    </xf>
    <xf numFmtId="0" fontId="0" fillId="11" borderId="56" xfId="0" applyFill="1" applyBorder="1">
      <alignment vertical="center"/>
    </xf>
    <xf numFmtId="0" fontId="1" fillId="11" borderId="141" xfId="0" applyFont="1" applyFill="1" applyBorder="1">
      <alignment vertical="center"/>
    </xf>
    <xf numFmtId="0" fontId="3" fillId="11" borderId="142" xfId="0" applyFont="1" applyFill="1" applyBorder="1">
      <alignment vertical="center"/>
    </xf>
    <xf numFmtId="0" fontId="3" fillId="11" borderId="143" xfId="0" applyFont="1" applyFill="1" applyBorder="1">
      <alignment vertical="center"/>
    </xf>
    <xf numFmtId="0" fontId="0" fillId="11" borderId="57" xfId="0" applyFill="1" applyBorder="1">
      <alignment vertical="center"/>
    </xf>
    <xf numFmtId="0" fontId="0" fillId="11" borderId="59" xfId="0" applyFill="1" applyBorder="1">
      <alignment vertical="center"/>
    </xf>
    <xf numFmtId="0" fontId="1" fillId="0" borderId="157" xfId="0" applyFont="1" applyBorder="1">
      <alignment vertical="center"/>
    </xf>
    <xf numFmtId="0" fontId="0" fillId="11" borderId="75" xfId="0" applyFill="1" applyBorder="1">
      <alignment vertical="center"/>
    </xf>
    <xf numFmtId="0" fontId="1" fillId="11" borderId="57" xfId="0" applyFont="1" applyFill="1" applyBorder="1">
      <alignment vertical="center"/>
    </xf>
    <xf numFmtId="0" fontId="3" fillId="11" borderId="58" xfId="0" applyFont="1" applyFill="1" applyBorder="1">
      <alignment vertical="center"/>
    </xf>
    <xf numFmtId="0" fontId="3" fillId="11" borderId="59" xfId="0" applyFont="1" applyFill="1" applyBorder="1">
      <alignment vertical="center"/>
    </xf>
    <xf numFmtId="0" fontId="17" fillId="0" borderId="164" xfId="0" applyFont="1" applyBorder="1" applyAlignment="1">
      <alignment horizontal="center" vertical="center"/>
    </xf>
    <xf numFmtId="0" fontId="17" fillId="0" borderId="163" xfId="0" applyFont="1" applyBorder="1" applyAlignment="1" applyProtection="1">
      <alignment horizontal="center" vertical="center"/>
      <protection locked="0"/>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31" fillId="0" borderId="0" xfId="0" applyFont="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178"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0" xfId="0" applyNumberFormat="1" applyFont="1" applyFill="1" applyBorder="1" applyAlignment="1">
      <alignment vertical="center" shrinkToFit="1"/>
    </xf>
    <xf numFmtId="178" fontId="15" fillId="0" borderId="0" xfId="0" applyNumberFormat="1" applyFont="1" applyFill="1" applyBorder="1" applyAlignment="1">
      <alignment vertical="center"/>
    </xf>
    <xf numFmtId="0" fontId="0" fillId="0" borderId="0" xfId="0" applyFill="1" applyBorder="1">
      <alignment vertical="center"/>
    </xf>
    <xf numFmtId="179" fontId="16"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38" xfId="0" applyFill="1" applyBorder="1" applyAlignment="1">
      <alignment horizontal="center" vertical="center"/>
    </xf>
    <xf numFmtId="0" fontId="0" fillId="0" borderId="0" xfId="0" applyFill="1" applyBorder="1" applyAlignment="1">
      <alignment horizontal="center" vertical="center"/>
    </xf>
    <xf numFmtId="178" fontId="10" fillId="0" borderId="170" xfId="0" applyNumberFormat="1" applyFont="1" applyBorder="1" applyAlignment="1">
      <alignment horizontal="left" vertical="center"/>
    </xf>
    <xf numFmtId="178" fontId="10" fillId="0" borderId="75" xfId="0" applyNumberFormat="1" applyFont="1" applyBorder="1" applyAlignment="1">
      <alignment horizontal="right" vertical="center"/>
    </xf>
    <xf numFmtId="0" fontId="31" fillId="0" borderId="75" xfId="0" applyFont="1" applyBorder="1" applyAlignment="1">
      <alignment horizontal="center" vertical="center"/>
    </xf>
    <xf numFmtId="178" fontId="31" fillId="0" borderId="75" xfId="0" applyNumberFormat="1" applyFont="1" applyBorder="1" applyAlignment="1">
      <alignment horizontal="left" vertical="center"/>
    </xf>
    <xf numFmtId="0" fontId="31" fillId="0" borderId="75" xfId="0" applyFont="1" applyBorder="1" applyAlignment="1">
      <alignment horizontal="left" vertical="center"/>
    </xf>
    <xf numFmtId="178"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31" fillId="0" borderId="0" xfId="0" applyFont="1" applyBorder="1">
      <alignment vertical="center"/>
    </xf>
    <xf numFmtId="0" fontId="0" fillId="0" borderId="0" xfId="0" applyBorder="1">
      <alignment vertical="center"/>
    </xf>
    <xf numFmtId="178" fontId="0" fillId="0" borderId="0" xfId="0" applyNumberFormat="1" applyBorder="1" applyAlignment="1">
      <alignment horizontal="center" vertical="center"/>
    </xf>
    <xf numFmtId="178" fontId="0" fillId="0" borderId="0" xfId="0" applyNumberFormat="1" applyBorder="1" applyAlignment="1">
      <alignment horizontal="right" vertical="center"/>
    </xf>
    <xf numFmtId="0" fontId="31" fillId="0" borderId="0" xfId="0" applyFont="1" applyBorder="1" applyAlignment="1">
      <alignment horizontal="center" vertical="center"/>
    </xf>
    <xf numFmtId="178" fontId="31" fillId="0" borderId="0" xfId="0" applyNumberFormat="1" applyFont="1" applyBorder="1" applyAlignment="1">
      <alignment horizontal="center" vertical="center"/>
    </xf>
    <xf numFmtId="178" fontId="0" fillId="0" borderId="171" xfId="0" applyNumberFormat="1" applyBorder="1" applyAlignment="1">
      <alignment horizontal="right" vertical="center"/>
    </xf>
    <xf numFmtId="182" fontId="15" fillId="0" borderId="58" xfId="0" applyNumberFormat="1" applyFont="1" applyFill="1" applyBorder="1" applyAlignment="1">
      <alignment vertical="center"/>
    </xf>
    <xf numFmtId="182" fontId="15" fillId="0" borderId="0" xfId="0" applyNumberFormat="1" applyFont="1" applyFill="1" applyBorder="1" applyAlignment="1">
      <alignment vertical="center"/>
    </xf>
    <xf numFmtId="178" fontId="10" fillId="0" borderId="12" xfId="0" applyNumberFormat="1" applyFont="1" applyBorder="1" applyAlignment="1">
      <alignment horizontal="right" vertical="center"/>
    </xf>
    <xf numFmtId="0" fontId="31" fillId="0" borderId="12" xfId="0" applyFont="1" applyBorder="1" applyAlignment="1">
      <alignment horizontal="center" vertical="center"/>
    </xf>
    <xf numFmtId="178" fontId="31" fillId="0" borderId="12" xfId="0" applyNumberFormat="1" applyFont="1" applyBorder="1" applyAlignment="1">
      <alignment horizontal="left" vertical="center"/>
    </xf>
    <xf numFmtId="0" fontId="31" fillId="0" borderId="12" xfId="0" applyFont="1" applyBorder="1" applyAlignment="1">
      <alignment horizontal="left" vertical="center"/>
    </xf>
    <xf numFmtId="0" fontId="34" fillId="0" borderId="0" xfId="0" applyFont="1" applyFill="1" applyBorder="1" applyAlignment="1">
      <alignment horizontal="center" vertical="center"/>
    </xf>
    <xf numFmtId="179" fontId="16" fillId="0" borderId="38" xfId="0" applyNumberFormat="1" applyFont="1" applyBorder="1" applyAlignment="1">
      <alignment horizontal="center" vertical="center"/>
    </xf>
    <xf numFmtId="0" fontId="15" fillId="0" borderId="0" xfId="0" applyFont="1" applyFill="1" applyBorder="1">
      <alignment vertical="center"/>
    </xf>
    <xf numFmtId="176" fontId="15" fillId="0" borderId="0" xfId="0" applyNumberFormat="1" applyFont="1" applyFill="1" applyBorder="1">
      <alignment vertical="center"/>
    </xf>
    <xf numFmtId="0" fontId="30" fillId="0" borderId="0" xfId="0" applyFont="1" applyFill="1" applyBorder="1">
      <alignment vertical="center"/>
    </xf>
    <xf numFmtId="0" fontId="3" fillId="0" borderId="124" xfId="0" applyFont="1" applyBorder="1" applyAlignment="1">
      <alignment horizontal="center" vertical="center"/>
    </xf>
    <xf numFmtId="0" fontId="3" fillId="0" borderId="31" xfId="0" applyFont="1" applyBorder="1" applyAlignment="1">
      <alignment horizontal="center" vertical="center"/>
    </xf>
    <xf numFmtId="0" fontId="3" fillId="0" borderId="125" xfId="0" applyFont="1" applyBorder="1" applyAlignment="1">
      <alignment horizontal="center" vertical="center"/>
    </xf>
    <xf numFmtId="0" fontId="0" fillId="8" borderId="0" xfId="0" applyFill="1">
      <alignment vertical="center"/>
    </xf>
    <xf numFmtId="0" fontId="45" fillId="0" borderId="0" xfId="0" applyFont="1" applyAlignment="1">
      <alignment horizontal="left"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0" borderId="62" xfId="0" applyFont="1" applyBorder="1" applyAlignment="1">
      <alignment horizontal="center" vertical="center"/>
    </xf>
    <xf numFmtId="0" fontId="3" fillId="0" borderId="44" xfId="0" applyFont="1" applyBorder="1" applyAlignment="1">
      <alignment horizontal="center" vertical="center"/>
    </xf>
    <xf numFmtId="0" fontId="3" fillId="0" borderId="86" xfId="0" applyFont="1" applyBorder="1" applyAlignment="1">
      <alignment horizontal="center" vertical="center"/>
    </xf>
    <xf numFmtId="0" fontId="3" fillId="0" borderId="41" xfId="0" applyFont="1" applyBorder="1" applyAlignment="1">
      <alignment horizontal="center" vertical="center"/>
    </xf>
    <xf numFmtId="0" fontId="3" fillId="0" borderId="8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0" fontId="0" fillId="0" borderId="38" xfId="0" applyBorder="1">
      <alignment vertical="center"/>
    </xf>
    <xf numFmtId="0" fontId="0" fillId="0" borderId="34" xfId="0" applyBorder="1">
      <alignment vertical="center"/>
    </xf>
    <xf numFmtId="0" fontId="0" fillId="0" borderId="10" xfId="0" applyBorder="1" applyAlignment="1">
      <alignment horizontal="center" vertical="center" shrinkToFit="1"/>
    </xf>
    <xf numFmtId="0" fontId="0" fillId="0" borderId="38" xfId="0" applyBorder="1" applyAlignment="1">
      <alignment vertical="center" shrinkToFit="1"/>
    </xf>
    <xf numFmtId="0" fontId="0" fillId="0" borderId="34"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18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8" xfId="0" applyBorder="1" applyAlignment="1">
      <alignment horizontal="center" vertical="center"/>
    </xf>
    <xf numFmtId="0" fontId="0" fillId="0" borderId="0" xfId="0" applyFill="1" applyBorder="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182" fontId="15" fillId="12" borderId="13" xfId="0" applyNumberFormat="1" applyFont="1" applyFill="1" applyBorder="1" applyAlignment="1">
      <alignment horizontal="center" vertical="center" shrinkToFit="1"/>
    </xf>
    <xf numFmtId="182" fontId="15" fillId="12" borderId="53"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0" fontId="0" fillId="0" borderId="0" xfId="0" applyFill="1" applyBorder="1" applyAlignment="1">
      <alignment horizontal="center"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2" fillId="0" borderId="81" xfId="0" applyFont="1" applyBorder="1" applyAlignment="1">
      <alignment horizontal="center" vertical="center"/>
    </xf>
    <xf numFmtId="0" fontId="42" fillId="0" borderId="79" xfId="0" applyFont="1" applyBorder="1" applyAlignment="1">
      <alignment horizontal="center" vertical="center"/>
    </xf>
    <xf numFmtId="0" fontId="42" fillId="0" borderId="82" xfId="0" applyFont="1" applyBorder="1" applyAlignment="1">
      <alignment horizontal="center"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178" fontId="37" fillId="0" borderId="0" xfId="0" applyNumberFormat="1" applyFont="1" applyFill="1" applyBorder="1" applyAlignment="1">
      <alignment horizontal="center" vertical="center" shrinkToFit="1"/>
    </xf>
    <xf numFmtId="182" fontId="36" fillId="0" borderId="12" xfId="0" applyNumberFormat="1" applyFont="1" applyFill="1" applyBorder="1" applyAlignment="1">
      <alignment horizontal="center" vertical="center"/>
    </xf>
    <xf numFmtId="0" fontId="33" fillId="0" borderId="13" xfId="0" applyFont="1" applyBorder="1" applyAlignment="1">
      <alignment horizontal="center" vertical="center"/>
    </xf>
    <xf numFmtId="0" fontId="33" fillId="0" borderId="53" xfId="0" applyFont="1" applyBorder="1" applyAlignment="1">
      <alignment horizontal="center" vertical="center"/>
    </xf>
    <xf numFmtId="0" fontId="33" fillId="0" borderId="14" xfId="0" applyFont="1" applyBorder="1" applyAlignment="1">
      <alignment horizontal="center" vertical="center"/>
    </xf>
    <xf numFmtId="182" fontId="36" fillId="0" borderId="0" xfId="0" applyNumberFormat="1" applyFont="1" applyFill="1" applyBorder="1" applyAlignment="1">
      <alignment horizontal="center" vertical="center"/>
    </xf>
    <xf numFmtId="178" fontId="33" fillId="0" borderId="54" xfId="0" applyNumberFormat="1" applyFont="1" applyBorder="1" applyAlignment="1">
      <alignment horizontal="center" vertical="center" wrapText="1"/>
    </xf>
    <xf numFmtId="178" fontId="33" fillId="0" borderId="77" xfId="0" applyNumberFormat="1" applyFont="1" applyBorder="1" applyAlignment="1">
      <alignment horizontal="center" vertical="center" wrapText="1"/>
    </xf>
    <xf numFmtId="178" fontId="33" fillId="0" borderId="60" xfId="0" applyNumberFormat="1"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0" xfId="0" applyNumberFormat="1" applyFont="1" applyBorder="1" applyAlignment="1">
      <alignment horizontal="center" vertical="center" wrapText="1"/>
    </xf>
    <xf numFmtId="178" fontId="33" fillId="0" borderId="57" xfId="0" applyNumberFormat="1" applyFont="1" applyBorder="1" applyAlignment="1">
      <alignment horizontal="center" vertical="center" wrapText="1"/>
    </xf>
    <xf numFmtId="178" fontId="33" fillId="0" borderId="83" xfId="0" applyNumberFormat="1" applyFont="1" applyBorder="1" applyAlignment="1">
      <alignment horizontal="center" vertical="center" wrapText="1"/>
    </xf>
    <xf numFmtId="182" fontId="36" fillId="13" borderId="7" xfId="0" applyNumberFormat="1" applyFont="1" applyFill="1" applyBorder="1" applyAlignment="1">
      <alignment horizontal="center" vertical="center"/>
    </xf>
    <xf numFmtId="182" fontId="36" fillId="13" borderId="76" xfId="0" applyNumberFormat="1" applyFont="1" applyFill="1" applyBorder="1" applyAlignment="1">
      <alignment horizontal="center" vertical="center"/>
    </xf>
    <xf numFmtId="182" fontId="36" fillId="13" borderId="5" xfId="0" applyNumberFormat="1" applyFont="1" applyFill="1" applyBorder="1" applyAlignment="1">
      <alignment horizontal="center" vertical="center"/>
    </xf>
    <xf numFmtId="182" fontId="36" fillId="13" borderId="6" xfId="0" applyNumberFormat="1" applyFont="1" applyFill="1" applyBorder="1" applyAlignment="1">
      <alignment horizontal="center" vertical="center"/>
    </xf>
    <xf numFmtId="0" fontId="31" fillId="0" borderId="10" xfId="0" applyFont="1" applyBorder="1" applyAlignment="1">
      <alignment horizontal="center" vertical="center"/>
    </xf>
    <xf numFmtId="0" fontId="32" fillId="0" borderId="10" xfId="0" applyFont="1" applyBorder="1" applyAlignment="1">
      <alignment horizontal="center" vertical="center" shrinkToFit="1"/>
    </xf>
    <xf numFmtId="181" fontId="32" fillId="0" borderId="10" xfId="0" applyNumberFormat="1"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0"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182" fontId="15" fillId="12" borderId="167" xfId="0" applyNumberFormat="1" applyFont="1" applyFill="1" applyBorder="1" applyAlignment="1">
      <alignment horizontal="center" vertical="center"/>
    </xf>
    <xf numFmtId="182" fontId="15" fillId="12" borderId="168" xfId="0" applyNumberFormat="1" applyFont="1" applyFill="1" applyBorder="1" applyAlignment="1">
      <alignment horizontal="center" vertical="center"/>
    </xf>
    <xf numFmtId="182" fontId="15" fillId="12" borderId="169" xfId="0" applyNumberFormat="1" applyFont="1" applyFill="1" applyBorder="1" applyAlignment="1">
      <alignment horizontal="center" vertical="center"/>
    </xf>
    <xf numFmtId="0" fontId="26" fillId="0" borderId="114" xfId="0" applyFont="1" applyBorder="1" applyAlignment="1">
      <alignment horizontal="center" vertical="center"/>
    </xf>
    <xf numFmtId="0" fontId="26" fillId="0" borderId="101" xfId="0" applyFont="1" applyBorder="1" applyAlignment="1">
      <alignment horizontal="center" vertical="center"/>
    </xf>
    <xf numFmtId="0" fontId="26" fillId="0" borderId="115" xfId="0" applyFont="1" applyBorder="1" applyAlignment="1">
      <alignment horizontal="center" vertical="center"/>
    </xf>
    <xf numFmtId="0" fontId="29" fillId="2" borderId="111" xfId="0" applyFont="1" applyFill="1" applyBorder="1" applyAlignment="1">
      <alignment horizontal="right" vertical="center"/>
    </xf>
    <xf numFmtId="0" fontId="29" fillId="2" borderId="112" xfId="0" applyFont="1" applyFill="1" applyBorder="1" applyAlignment="1">
      <alignment horizontal="right" vertical="center"/>
    </xf>
    <xf numFmtId="0" fontId="29" fillId="2" borderId="113" xfId="0" applyFont="1" applyFill="1" applyBorder="1" applyAlignment="1">
      <alignment horizontal="right" vertical="center"/>
    </xf>
    <xf numFmtId="0" fontId="31" fillId="0" borderId="38" xfId="0" applyFont="1" applyBorder="1">
      <alignment vertical="center"/>
    </xf>
    <xf numFmtId="0" fontId="31" fillId="0" borderId="34" xfId="0" applyFont="1" applyBorder="1">
      <alignment vertical="center"/>
    </xf>
    <xf numFmtId="0" fontId="29" fillId="2" borderId="93" xfId="0" applyFont="1" applyFill="1" applyBorder="1" applyAlignment="1">
      <alignment horizontal="right" vertical="center"/>
    </xf>
    <xf numFmtId="0" fontId="29" fillId="2" borderId="94" xfId="0" applyFont="1" applyFill="1" applyBorder="1" applyAlignment="1">
      <alignment horizontal="right" vertical="center"/>
    </xf>
    <xf numFmtId="0" fontId="29" fillId="2" borderId="95" xfId="0" applyFont="1" applyFill="1" applyBorder="1" applyAlignment="1">
      <alignment horizontal="right" vertical="center"/>
    </xf>
    <xf numFmtId="0" fontId="10" fillId="0" borderId="7" xfId="0" applyFont="1" applyBorder="1" applyAlignment="1">
      <alignment vertical="center" shrinkToFit="1"/>
    </xf>
    <xf numFmtId="0" fontId="10" fillId="0" borderId="89" xfId="0" applyFont="1" applyBorder="1" applyAlignment="1">
      <alignment vertical="center" shrinkToFit="1"/>
    </xf>
    <xf numFmtId="0" fontId="29" fillId="2" borderId="105" xfId="0" applyFont="1" applyFill="1" applyBorder="1" applyAlignment="1">
      <alignment horizontal="right" vertical="center"/>
    </xf>
    <xf numFmtId="0" fontId="28" fillId="2" borderId="93" xfId="0" applyFont="1" applyFill="1" applyBorder="1" applyAlignment="1">
      <alignment horizontal="right" vertical="center"/>
    </xf>
    <xf numFmtId="0" fontId="30" fillId="0" borderId="10" xfId="0" applyFont="1" applyBorder="1" applyAlignment="1">
      <alignment horizontal="left" vertical="center"/>
    </xf>
    <xf numFmtId="0" fontId="32" fillId="0" borderId="10" xfId="0" applyFont="1" applyBorder="1" applyAlignment="1">
      <alignment vertical="center" shrinkToFit="1"/>
    </xf>
    <xf numFmtId="181" fontId="32" fillId="0" borderId="10" xfId="0" applyNumberFormat="1" applyFont="1" applyBorder="1" applyAlignment="1">
      <alignment horizontal="center" vertical="center" shrinkToFit="1"/>
    </xf>
    <xf numFmtId="38" fontId="32" fillId="0" borderId="10" xfId="3" applyFont="1" applyBorder="1" applyAlignment="1" applyProtection="1">
      <alignment horizontal="center" vertical="center"/>
    </xf>
    <xf numFmtId="182" fontId="15" fillId="12" borderId="13" xfId="0" applyNumberFormat="1" applyFont="1" applyFill="1" applyBorder="1" applyAlignment="1">
      <alignment horizontal="center" vertical="center"/>
    </xf>
    <xf numFmtId="182" fontId="15" fillId="12" borderId="53" xfId="0" applyNumberFormat="1" applyFont="1" applyFill="1" applyBorder="1" applyAlignment="1">
      <alignment horizontal="center" vertical="center"/>
    </xf>
    <xf numFmtId="182" fontId="15" fillId="12" borderId="14" xfId="0" applyNumberFormat="1" applyFont="1" applyFill="1" applyBorder="1" applyAlignment="1">
      <alignment horizontal="center" vertical="center"/>
    </xf>
    <xf numFmtId="0" fontId="31" fillId="0" borderId="58" xfId="0" applyFont="1" applyBorder="1" applyAlignment="1">
      <alignment horizontal="center" vertical="center"/>
    </xf>
    <xf numFmtId="182" fontId="36" fillId="13" borderId="13" xfId="0" applyNumberFormat="1" applyFont="1" applyFill="1" applyBorder="1" applyAlignment="1">
      <alignment horizontal="center" vertical="center"/>
    </xf>
    <xf numFmtId="182" fontId="36" fillId="13" borderId="14" xfId="0" applyNumberFormat="1" applyFont="1" applyFill="1" applyBorder="1" applyAlignment="1">
      <alignment horizontal="center" vertical="center"/>
    </xf>
    <xf numFmtId="182" fontId="15" fillId="12" borderId="5" xfId="0" applyNumberFormat="1" applyFont="1" applyFill="1" applyBorder="1" applyAlignment="1">
      <alignment horizontal="center" vertical="center"/>
    </xf>
    <xf numFmtId="182" fontId="15" fillId="12" borderId="11" xfId="0" applyNumberFormat="1" applyFont="1" applyFill="1" applyBorder="1" applyAlignment="1">
      <alignment horizontal="center" vertical="center"/>
    </xf>
    <xf numFmtId="182" fontId="15" fillId="12" borderId="6" xfId="0" applyNumberFormat="1" applyFont="1" applyFill="1" applyBorder="1" applyAlignment="1">
      <alignment horizontal="center" vertical="center"/>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311">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b/>
        <i val="0"/>
        <color rgb="FF0000FF"/>
      </font>
    </dxf>
    <dxf>
      <font>
        <b/>
        <i val="0"/>
        <color theme="5" tint="-0.24994659260841701"/>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27150</xdr:colOff>
      <xdr:row>59</xdr:row>
      <xdr:rowOff>27213</xdr:rowOff>
    </xdr:from>
    <xdr:to>
      <xdr:col>13</xdr:col>
      <xdr:colOff>185900</xdr:colOff>
      <xdr:row>67</xdr:row>
      <xdr:rowOff>10582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7150" y="9941496"/>
          <a:ext cx="4805293" cy="1838673"/>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a:p>
          <a:r>
            <a:rPr kumimoji="1" lang="ja-JP" altLang="en-US" sz="1100"/>
            <a:t>・８月（夏期休暇），１２月（年末休暇），１月（年始休暇）の各月には，３日間の計算対象外（現場閉所日に含まない）となる特別休暇がある。なお，当該休暇を代休取得した場合も３日間のみ対象外として計算され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211459</xdr:colOff>
      <xdr:row>72</xdr:row>
      <xdr:rowOff>114188</xdr:rowOff>
    </xdr:from>
    <xdr:to>
      <xdr:col>24</xdr:col>
      <xdr:colOff>334724</xdr:colOff>
      <xdr:row>80</xdr:row>
      <xdr:rowOff>140802</xdr:rowOff>
    </xdr:to>
    <xdr:sp macro="" textlink="">
      <xdr:nvSpPr>
        <xdr:cNvPr id="3" name="二等辺三角形 2">
          <a:extLst>
            <a:ext uri="{FF2B5EF4-FFF2-40B4-BE49-F238E27FC236}">
              <a16:creationId xmlns:a16="http://schemas.microsoft.com/office/drawing/2014/main" id="{00000000-0008-0000-1000-000003000000}"/>
            </a:ext>
          </a:extLst>
        </xdr:cNvPr>
        <xdr:cNvSpPr/>
      </xdr:nvSpPr>
      <xdr:spPr>
        <a:xfrm rot="5400000">
          <a:off x="12947085" y="12915087"/>
          <a:ext cx="1169614" cy="12326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211459</xdr:colOff>
      <xdr:row>84</xdr:row>
      <xdr:rowOff>107908</xdr:rowOff>
    </xdr:from>
    <xdr:to>
      <xdr:col>24</xdr:col>
      <xdr:colOff>334724</xdr:colOff>
      <xdr:row>92</xdr:row>
      <xdr:rowOff>134521</xdr:rowOff>
    </xdr:to>
    <xdr:sp macro="" textlink="">
      <xdr:nvSpPr>
        <xdr:cNvPr id="4" name="二等辺三角形 3">
          <a:extLst>
            <a:ext uri="{FF2B5EF4-FFF2-40B4-BE49-F238E27FC236}">
              <a16:creationId xmlns:a16="http://schemas.microsoft.com/office/drawing/2014/main" id="{00000000-0008-0000-1000-000004000000}"/>
            </a:ext>
          </a:extLst>
        </xdr:cNvPr>
        <xdr:cNvSpPr/>
      </xdr:nvSpPr>
      <xdr:spPr>
        <a:xfrm rot="5400000">
          <a:off x="12947085" y="14737607"/>
          <a:ext cx="1169613" cy="12326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xdr:colOff>
      <xdr:row>71</xdr:row>
      <xdr:rowOff>190499</xdr:rowOff>
    </xdr:from>
    <xdr:to>
      <xdr:col>12</xdr:col>
      <xdr:colOff>-1</xdr:colOff>
      <xdr:row>82</xdr:row>
      <xdr:rowOff>149679</xdr:rowOff>
    </xdr:to>
    <xdr:sp macro="" textlink="">
      <xdr:nvSpPr>
        <xdr:cNvPr id="5" name="テキスト ボックス 4">
          <a:extLst>
            <a:ext uri="{FF2B5EF4-FFF2-40B4-BE49-F238E27FC236}">
              <a16:creationId xmlns:a16="http://schemas.microsoft.com/office/drawing/2014/main" id="{F3FE7CA5-BED6-42EE-94E5-4A5AC874B12B}"/>
            </a:ext>
          </a:extLst>
        </xdr:cNvPr>
        <xdr:cNvSpPr txBox="1"/>
      </xdr:nvSpPr>
      <xdr:spPr>
        <a:xfrm>
          <a:off x="149678" y="12341678"/>
          <a:ext cx="5919107" cy="250371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mn-lt"/>
              <a:ea typeface="+mn-ea"/>
              <a:cs typeface="+mn-cs"/>
            </a:rPr>
            <a:t>・休工日（休）の合計が</a:t>
          </a:r>
          <a:r>
            <a:rPr kumimoji="1" lang="ja-JP" altLang="en-US" sz="1400">
              <a:solidFill>
                <a:schemeClr val="dk1"/>
              </a:solidFill>
              <a:effectLst/>
              <a:latin typeface="+mn-lt"/>
              <a:ea typeface="+mn-ea"/>
              <a:cs typeface="+mn-cs"/>
            </a:rPr>
            <a:t>，現場閉所日数となる。･･･①</a:t>
          </a:r>
          <a:endParaRPr kumimoji="1" lang="en-US" altLang="ja-JP" sz="1400">
            <a:solidFill>
              <a:schemeClr val="dk1"/>
            </a:solidFill>
            <a:effectLst/>
            <a:latin typeface="+mn-lt"/>
            <a:ea typeface="+mn-ea"/>
            <a:cs typeface="+mn-cs"/>
          </a:endParaRPr>
        </a:p>
        <a:p>
          <a:r>
            <a:rPr kumimoji="1" lang="ja-JP" altLang="en-US" sz="1400"/>
            <a:t>・作業日（■）と休工日（休）の合計が，対象期間日数となる。･･･②</a:t>
          </a:r>
          <a:endParaRPr kumimoji="1" lang="en-US" altLang="ja-JP" sz="1400"/>
        </a:p>
        <a:p>
          <a:r>
            <a:rPr kumimoji="1" lang="ja-JP" altLang="en-US" sz="1400"/>
            <a:t>・右記の現場閉所率は、①／②により計算される。</a:t>
          </a:r>
          <a:endParaRPr kumimoji="1" lang="en-US" altLang="ja-JP" sz="1400"/>
        </a:p>
        <a:p>
          <a:r>
            <a:rPr kumimoji="1" lang="ja-JP" altLang="en-US" sz="1400"/>
            <a:t>・現場閉所率は正確には，</a:t>
          </a:r>
          <a:endParaRPr kumimoji="1" lang="en-US" altLang="ja-JP" sz="1400"/>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４週</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休以上：　</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日／２８日＝２</a:t>
          </a:r>
          <a:r>
            <a:rPr kumimoji="1" lang="ja-JP" altLang="en-US" sz="1400">
              <a:solidFill>
                <a:schemeClr val="dk1"/>
              </a:solidFill>
              <a:effectLst/>
              <a:latin typeface="+mn-lt"/>
              <a:ea typeface="+mn-ea"/>
              <a:cs typeface="+mn-cs"/>
            </a:rPr>
            <a:t>８．５７１・・・</a:t>
          </a:r>
          <a:r>
            <a:rPr kumimoji="1" lang="ja-JP" altLang="ja-JP" sz="1400">
              <a:solidFill>
                <a:schemeClr val="dk1"/>
              </a:solidFill>
              <a:effectLst/>
              <a:latin typeface="+mn-lt"/>
              <a:ea typeface="+mn-ea"/>
              <a:cs typeface="+mn-cs"/>
            </a:rPr>
            <a:t>％以上</a:t>
          </a:r>
          <a:r>
            <a:rPr kumimoji="1" lang="ja-JP" altLang="en-US" sz="1400">
              <a:solidFill>
                <a:schemeClr val="dk1"/>
              </a:solidFill>
              <a:effectLst/>
              <a:latin typeface="+mn-lt"/>
              <a:ea typeface="+mn-ea"/>
              <a:cs typeface="+mn-cs"/>
            </a:rPr>
            <a:t>　</a:t>
          </a:r>
          <a:r>
            <a:rPr kumimoji="1" lang="ja-JP" altLang="en-US" sz="1400"/>
            <a:t>のことなので注意。</a:t>
          </a:r>
          <a:endParaRPr kumimoji="1" lang="en-US" altLang="ja-JP" sz="1400"/>
        </a:p>
        <a:p>
          <a:r>
            <a:rPr kumimoji="1" lang="ja-JP" altLang="en-US" sz="1400"/>
            <a:t>・８月（夏期休暇），１２月（年末休暇），１月（年始休暇）の各月には３日間の計算対象外（現場閉所日に含まない）となる特別休暇がある。なお，当該休暇を代休取得した場合も３日間のみ対象外として計算される。</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view="pageBreakPreview" zoomScaleNormal="100" zoomScaleSheetLayoutView="100" workbookViewId="0">
      <selection activeCell="F28" sqref="F28"/>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13" t="s">
        <v>105</v>
      </c>
      <c r="C1" s="53"/>
      <c r="D1" s="53"/>
      <c r="E1" s="53"/>
      <c r="F1" s="53"/>
      <c r="G1" s="53"/>
      <c r="H1" s="53"/>
      <c r="I1" s="53"/>
      <c r="J1" s="53"/>
      <c r="K1" s="53"/>
      <c r="L1" s="53"/>
    </row>
    <row r="2" spans="2:22" ht="16.5" customHeight="1" x14ac:dyDescent="0.15">
      <c r="B2" s="122" t="s">
        <v>273</v>
      </c>
      <c r="C2" s="114"/>
      <c r="D2" s="114"/>
      <c r="E2" s="114"/>
      <c r="F2" s="114"/>
      <c r="G2" s="114"/>
      <c r="H2" s="114"/>
      <c r="I2" s="114"/>
      <c r="J2" s="114"/>
      <c r="K2" s="114"/>
      <c r="L2" s="115"/>
    </row>
    <row r="3" spans="2:22" ht="16.5" customHeight="1" x14ac:dyDescent="0.15">
      <c r="B3" s="116" t="s">
        <v>101</v>
      </c>
      <c r="C3" s="112"/>
      <c r="D3" s="112"/>
      <c r="E3" s="112"/>
      <c r="F3" s="112"/>
      <c r="G3" s="112"/>
      <c r="H3" s="112"/>
      <c r="I3" s="112"/>
      <c r="J3" s="112"/>
      <c r="K3" s="112"/>
      <c r="L3" s="117"/>
    </row>
    <row r="4" spans="2:22" ht="16.5" customHeight="1" x14ac:dyDescent="0.15">
      <c r="B4" s="116" t="s">
        <v>99</v>
      </c>
      <c r="C4" s="112"/>
      <c r="D4" s="112"/>
      <c r="E4" s="112"/>
      <c r="F4" s="112"/>
      <c r="G4" s="112"/>
      <c r="H4" s="112"/>
      <c r="I4" s="112"/>
      <c r="J4" s="112"/>
      <c r="K4" s="112"/>
      <c r="L4" s="117"/>
    </row>
    <row r="5" spans="2:22" ht="16.5" customHeight="1" x14ac:dyDescent="0.15">
      <c r="B5" s="118" t="s">
        <v>100</v>
      </c>
      <c r="C5" s="112"/>
      <c r="D5" s="112"/>
      <c r="E5" s="112"/>
      <c r="F5" s="112"/>
      <c r="G5" s="112"/>
      <c r="H5" s="112"/>
      <c r="I5" s="112"/>
      <c r="J5" s="112"/>
      <c r="K5" s="112"/>
      <c r="L5" s="117"/>
    </row>
    <row r="6" spans="2:22" ht="16.5" customHeight="1" x14ac:dyDescent="0.15">
      <c r="B6" s="116" t="s">
        <v>102</v>
      </c>
      <c r="C6" s="112"/>
      <c r="D6" s="112"/>
      <c r="E6" s="112"/>
      <c r="F6" s="112"/>
      <c r="G6" s="112"/>
      <c r="H6" s="112"/>
      <c r="I6" s="112"/>
      <c r="J6" s="112"/>
      <c r="K6" s="112"/>
      <c r="L6" s="117"/>
    </row>
    <row r="7" spans="2:22" ht="16.5" customHeight="1" x14ac:dyDescent="0.15">
      <c r="B7" s="118" t="s">
        <v>103</v>
      </c>
      <c r="C7" s="112"/>
      <c r="D7" s="112"/>
      <c r="E7" s="112"/>
      <c r="F7" s="112"/>
      <c r="G7" s="112"/>
      <c r="H7" s="112"/>
      <c r="I7" s="112"/>
      <c r="J7" s="112"/>
      <c r="K7" s="112"/>
      <c r="L7" s="117"/>
    </row>
    <row r="8" spans="2:22" ht="16.5" customHeight="1" x14ac:dyDescent="0.15">
      <c r="B8" s="116" t="s">
        <v>104</v>
      </c>
      <c r="C8" s="112"/>
      <c r="D8" s="112"/>
      <c r="E8" s="112"/>
      <c r="F8" s="112"/>
      <c r="G8" s="112"/>
      <c r="H8" s="112"/>
      <c r="I8" s="112"/>
      <c r="J8" s="112"/>
      <c r="K8" s="112"/>
      <c r="L8" s="117"/>
    </row>
    <row r="9" spans="2:22" ht="16.5" customHeight="1" x14ac:dyDescent="0.15">
      <c r="B9" s="118" t="s">
        <v>106</v>
      </c>
      <c r="C9" s="112"/>
      <c r="D9" s="112"/>
      <c r="E9" s="112"/>
      <c r="F9" s="112"/>
      <c r="G9" s="112"/>
      <c r="H9" s="112"/>
      <c r="I9" s="112"/>
      <c r="J9" s="112"/>
      <c r="K9" s="112"/>
      <c r="L9" s="117"/>
    </row>
    <row r="10" spans="2:22" ht="16.5" customHeight="1" thickBot="1" x14ac:dyDescent="0.2">
      <c r="B10" s="119"/>
      <c r="C10" s="120"/>
      <c r="D10" s="120"/>
      <c r="E10" s="120"/>
      <c r="F10" s="120"/>
      <c r="G10" s="120"/>
      <c r="H10" s="120"/>
      <c r="I10" s="120"/>
      <c r="J10" s="120"/>
      <c r="K10" s="120"/>
      <c r="L10" s="121"/>
    </row>
    <row r="11" spans="2:22" ht="16.5" customHeight="1" x14ac:dyDescent="0.15">
      <c r="B11" s="63"/>
      <c r="C11" s="53"/>
      <c r="D11" s="53"/>
      <c r="E11" s="53"/>
      <c r="F11" s="53"/>
      <c r="G11" s="53"/>
      <c r="H11" s="53"/>
      <c r="I11" s="53"/>
      <c r="J11" s="53"/>
      <c r="K11" s="53"/>
      <c r="L11" s="53"/>
    </row>
    <row r="12" spans="2:22" ht="16.5" customHeight="1" thickBot="1" x14ac:dyDescent="0.2">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15">
      <c r="B13" s="50" t="s">
        <v>83</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15">
      <c r="B14" s="57" t="s">
        <v>81</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15">
      <c r="B15" s="57" t="s">
        <v>82</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15">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15">
      <c r="B17" s="54" t="s">
        <v>92</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15">
      <c r="B18" s="57" t="s">
        <v>84</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15">
      <c r="B19" s="54" t="s">
        <v>85</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15">
      <c r="B20" s="57" t="s">
        <v>86</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15">
      <c r="B21" s="54" t="s">
        <v>87</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15">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
      <c r="B24" s="62" t="s">
        <v>97</v>
      </c>
      <c r="C24" s="62"/>
      <c r="D24" s="62"/>
      <c r="E24" s="62"/>
      <c r="F24" s="62"/>
      <c r="G24" s="62"/>
      <c r="H24" s="62"/>
      <c r="I24" s="62"/>
      <c r="J24" s="62"/>
      <c r="K24" s="62"/>
      <c r="L24" s="62"/>
      <c r="M24" s="62"/>
      <c r="N24" s="62"/>
    </row>
    <row r="25" spans="2:22" ht="16.5" customHeight="1" x14ac:dyDescent="0.15">
      <c r="B25" s="44" t="s">
        <v>88</v>
      </c>
      <c r="C25" s="45"/>
      <c r="D25" s="45"/>
      <c r="E25" s="45"/>
      <c r="F25" s="45"/>
      <c r="G25" s="45"/>
      <c r="H25" s="45"/>
      <c r="I25" s="45"/>
      <c r="J25" s="45"/>
      <c r="K25" s="107"/>
      <c r="L25" s="108"/>
    </row>
    <row r="26" spans="2:22" ht="16.5" customHeight="1" x14ac:dyDescent="0.15">
      <c r="B26" s="46"/>
      <c r="C26" s="47"/>
      <c r="D26" s="47"/>
      <c r="E26" s="47"/>
      <c r="F26" s="47"/>
      <c r="G26" s="47"/>
      <c r="H26" s="47"/>
      <c r="I26" s="47"/>
      <c r="J26" s="47"/>
      <c r="K26" s="55"/>
      <c r="L26" s="109"/>
    </row>
    <row r="27" spans="2:22" ht="16.5" customHeight="1" x14ac:dyDescent="0.15">
      <c r="B27" s="48" t="s">
        <v>274</v>
      </c>
      <c r="C27" s="47"/>
      <c r="D27" s="47"/>
      <c r="E27" s="47"/>
      <c r="F27" s="47"/>
      <c r="G27" s="47"/>
      <c r="H27" s="47"/>
      <c r="I27" s="47"/>
      <c r="J27" s="47"/>
      <c r="K27" s="55"/>
      <c r="L27" s="109"/>
    </row>
    <row r="28" spans="2:22" ht="16.5" customHeight="1" x14ac:dyDescent="0.15">
      <c r="B28" s="48" t="s">
        <v>89</v>
      </c>
      <c r="C28" s="47"/>
      <c r="D28" s="47"/>
      <c r="E28" s="47"/>
      <c r="F28" s="47"/>
      <c r="G28" s="47"/>
      <c r="H28" s="47"/>
      <c r="I28" s="47"/>
      <c r="J28" s="47"/>
      <c r="K28" s="55"/>
      <c r="L28" s="109"/>
    </row>
    <row r="29" spans="2:22" ht="16.5" customHeight="1" x14ac:dyDescent="0.15">
      <c r="B29" s="49" t="s">
        <v>68</v>
      </c>
      <c r="C29" s="47" t="s">
        <v>90</v>
      </c>
      <c r="D29" s="47"/>
      <c r="E29" s="47"/>
      <c r="F29" s="47"/>
      <c r="G29" s="47"/>
      <c r="H29" s="47"/>
      <c r="I29" s="47"/>
      <c r="J29" s="47"/>
      <c r="K29" s="55"/>
      <c r="L29" s="109"/>
    </row>
    <row r="30" spans="2:22" ht="16.5" customHeight="1" x14ac:dyDescent="0.15">
      <c r="B30" s="48" t="s">
        <v>69</v>
      </c>
      <c r="C30" s="47" t="s">
        <v>91</v>
      </c>
      <c r="D30" s="47"/>
      <c r="E30" s="47"/>
      <c r="F30" s="47"/>
      <c r="G30" s="47"/>
      <c r="H30" s="47"/>
      <c r="I30" s="47"/>
      <c r="J30" s="47"/>
      <c r="K30" s="55"/>
      <c r="L30" s="109"/>
    </row>
    <row r="31" spans="2:22" ht="16.5" customHeight="1" x14ac:dyDescent="0.15">
      <c r="B31" s="49" t="s">
        <v>68</v>
      </c>
      <c r="C31" s="47" t="s">
        <v>43</v>
      </c>
      <c r="D31" s="47"/>
      <c r="E31" s="47"/>
      <c r="F31" s="47"/>
      <c r="G31" s="47"/>
      <c r="H31" s="47"/>
      <c r="I31" s="47"/>
      <c r="J31" s="47"/>
      <c r="K31" s="55"/>
      <c r="L31" s="109"/>
    </row>
    <row r="32" spans="2:22" ht="16.5" customHeight="1" x14ac:dyDescent="0.15">
      <c r="B32" s="48"/>
      <c r="C32" s="47"/>
      <c r="D32" s="47"/>
      <c r="E32" s="47"/>
      <c r="F32" s="47"/>
      <c r="G32" s="47"/>
      <c r="H32" s="47"/>
      <c r="I32" s="47"/>
      <c r="J32" s="47"/>
      <c r="K32" s="55"/>
      <c r="L32" s="109"/>
    </row>
    <row r="33" spans="2:12" ht="16.5" customHeight="1" x14ac:dyDescent="0.15">
      <c r="B33" s="48" t="s">
        <v>275</v>
      </c>
      <c r="C33" s="47"/>
      <c r="D33" s="47"/>
      <c r="E33" s="47"/>
      <c r="F33" s="47"/>
      <c r="G33" s="47"/>
      <c r="H33" s="47"/>
      <c r="I33" s="47"/>
      <c r="J33" s="47"/>
      <c r="K33" s="55"/>
      <c r="L33" s="109"/>
    </row>
    <row r="34" spans="2:12" ht="16.5" customHeight="1" x14ac:dyDescent="0.15">
      <c r="B34" s="48" t="s">
        <v>93</v>
      </c>
      <c r="C34" s="47"/>
      <c r="D34" s="47"/>
      <c r="E34" s="47"/>
      <c r="F34" s="47"/>
      <c r="G34" s="47"/>
      <c r="H34" s="47"/>
      <c r="I34" s="47"/>
      <c r="J34" s="47"/>
      <c r="K34" s="55"/>
      <c r="L34" s="109"/>
    </row>
    <row r="35" spans="2:12" ht="16.5" customHeight="1" x14ac:dyDescent="0.15">
      <c r="B35" s="49" t="s">
        <v>11</v>
      </c>
      <c r="C35" s="47" t="s">
        <v>96</v>
      </c>
      <c r="D35" s="47"/>
      <c r="E35" s="47"/>
      <c r="F35" s="47"/>
      <c r="G35" s="47"/>
      <c r="H35" s="47"/>
      <c r="I35" s="47"/>
      <c r="J35" s="47"/>
      <c r="K35" s="55"/>
      <c r="L35" s="109"/>
    </row>
    <row r="36" spans="2:12" ht="16.5" customHeight="1" x14ac:dyDescent="0.15">
      <c r="B36" s="49" t="s">
        <v>70</v>
      </c>
      <c r="C36" s="47" t="s">
        <v>98</v>
      </c>
      <c r="D36" s="47"/>
      <c r="E36" s="47"/>
      <c r="F36" s="47"/>
      <c r="G36" s="47"/>
      <c r="H36" s="47"/>
      <c r="I36" s="47"/>
      <c r="J36" s="47"/>
      <c r="K36" s="55"/>
      <c r="L36" s="109"/>
    </row>
    <row r="37" spans="2:12" ht="16.5" customHeight="1" x14ac:dyDescent="0.15">
      <c r="B37" s="49" t="s">
        <v>94</v>
      </c>
      <c r="C37" s="47" t="s">
        <v>95</v>
      </c>
      <c r="D37" s="47"/>
      <c r="E37" s="47"/>
      <c r="F37" s="47"/>
      <c r="G37" s="47"/>
      <c r="H37" s="47"/>
      <c r="I37" s="47"/>
      <c r="J37" s="47"/>
      <c r="K37" s="55"/>
      <c r="L37" s="109"/>
    </row>
    <row r="38" spans="2:12" ht="16.5" customHeight="1" thickBot="1" x14ac:dyDescent="0.2">
      <c r="B38" s="60"/>
      <c r="C38" s="61"/>
      <c r="D38" s="61"/>
      <c r="E38" s="61"/>
      <c r="F38" s="61"/>
      <c r="G38" s="61"/>
      <c r="H38" s="61"/>
      <c r="I38" s="61"/>
      <c r="J38" s="61"/>
      <c r="K38" s="110"/>
      <c r="L38" s="111"/>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D6" sqref="D6"/>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3"/>
      <c r="E1" s="26"/>
    </row>
    <row r="2" spans="2:13" ht="30" customHeight="1" x14ac:dyDescent="0.15">
      <c r="F2" s="1"/>
      <c r="G2" s="1"/>
    </row>
    <row r="3" spans="2:13" ht="29.25" customHeight="1" x14ac:dyDescent="0.15">
      <c r="B3" s="105" t="s">
        <v>41</v>
      </c>
      <c r="C3" s="1"/>
      <c r="D3" s="106"/>
      <c r="E3" s="106"/>
      <c r="H3">
        <v>2018</v>
      </c>
      <c r="I3">
        <v>1</v>
      </c>
      <c r="J3">
        <v>2</v>
      </c>
      <c r="M3" s="17"/>
    </row>
    <row r="4" spans="2:13" ht="29.25" customHeight="1" x14ac:dyDescent="0.15">
      <c r="B4" s="97" t="s">
        <v>16</v>
      </c>
      <c r="C4" s="2" t="s">
        <v>40</v>
      </c>
      <c r="D4" s="502">
        <v>2025</v>
      </c>
      <c r="E4" s="502"/>
      <c r="H4">
        <v>2019</v>
      </c>
      <c r="I4">
        <v>3</v>
      </c>
      <c r="J4">
        <v>4</v>
      </c>
      <c r="M4" s="17"/>
    </row>
    <row r="5" spans="2:13" ht="29.25" customHeight="1" x14ac:dyDescent="0.15">
      <c r="B5" s="103" t="s">
        <v>15</v>
      </c>
      <c r="C5" s="38"/>
      <c r="D5" s="500"/>
      <c r="E5" s="501"/>
      <c r="H5">
        <v>2020</v>
      </c>
      <c r="I5">
        <v>5</v>
      </c>
      <c r="J5">
        <v>6</v>
      </c>
      <c r="M5" s="17"/>
    </row>
    <row r="6" spans="2:13" ht="29.25" customHeight="1" x14ac:dyDescent="0.15">
      <c r="B6" s="497" t="s">
        <v>12</v>
      </c>
      <c r="C6" s="101" t="s">
        <v>67</v>
      </c>
      <c r="D6" s="104"/>
      <c r="E6" s="40" t="str">
        <f>IF(D6="","",TEXT(D6,"(AAA)"))</f>
        <v/>
      </c>
      <c r="F6" t="s">
        <v>77</v>
      </c>
      <c r="H6">
        <v>2021</v>
      </c>
      <c r="I6">
        <v>7</v>
      </c>
      <c r="J6">
        <v>8</v>
      </c>
      <c r="M6" s="17"/>
    </row>
    <row r="7" spans="2:13" ht="29.25" customHeight="1" x14ac:dyDescent="0.15">
      <c r="B7" s="498"/>
      <c r="C7" s="102" t="s">
        <v>71</v>
      </c>
      <c r="D7" s="104"/>
      <c r="E7" s="40" t="str">
        <f>IF(D7="","",TEXT(D7,"(AAA)"))</f>
        <v/>
      </c>
      <c r="F7" t="s">
        <v>78</v>
      </c>
      <c r="H7">
        <v>2022</v>
      </c>
      <c r="I7">
        <v>9</v>
      </c>
      <c r="J7">
        <v>10</v>
      </c>
      <c r="M7" s="17"/>
    </row>
    <row r="8" spans="2:13" ht="29.25" customHeight="1" x14ac:dyDescent="0.15">
      <c r="B8" s="498"/>
      <c r="C8" s="102" t="s">
        <v>45</v>
      </c>
      <c r="D8" s="104"/>
      <c r="E8" s="40" t="str">
        <f>IF(D8="","",TEXT(D8,"(AAA)"))</f>
        <v/>
      </c>
      <c r="F8" t="s">
        <v>79</v>
      </c>
      <c r="H8">
        <v>2023</v>
      </c>
      <c r="I8">
        <v>11</v>
      </c>
      <c r="J8">
        <v>12</v>
      </c>
      <c r="M8" s="17"/>
    </row>
    <row r="9" spans="2:13" ht="29.25" customHeight="1" x14ac:dyDescent="0.15">
      <c r="B9" s="499"/>
      <c r="C9" s="101" t="s">
        <v>44</v>
      </c>
      <c r="D9" s="104"/>
      <c r="E9" s="40" t="str">
        <f t="shared" ref="E9" si="0">IF(D9="","",TEXT(D9,"(AAA)"))</f>
        <v/>
      </c>
      <c r="F9" t="s">
        <v>80</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80"/>
  <sheetViews>
    <sheetView showGridLines="0" showZeros="0" view="pageBreakPreview" zoomScale="115" zoomScaleNormal="70" zoomScaleSheetLayoutView="115" workbookViewId="0">
      <pane xSplit="6" ySplit="5" topLeftCell="G6" activePane="bottomRight" state="frozen"/>
      <selection activeCell="F28" sqref="F28"/>
      <selection pane="topRight" activeCell="F28" sqref="F28"/>
      <selection pane="bottomLeft" activeCell="F28" sqref="F28"/>
      <selection pane="bottomRight" activeCell="I70" sqref="I70"/>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226" t="s">
        <v>114</v>
      </c>
    </row>
    <row r="2" spans="2:43" x14ac:dyDescent="0.15">
      <c r="O2" s="27" t="s">
        <v>49</v>
      </c>
      <c r="T2" s="526"/>
      <c r="U2" s="526"/>
      <c r="V2" s="526"/>
      <c r="X2" s="27" t="s">
        <v>48</v>
      </c>
      <c r="AL2" s="523" t="s">
        <v>271</v>
      </c>
      <c r="AM2" s="2" t="s">
        <v>39</v>
      </c>
    </row>
    <row r="3" spans="2:43" x14ac:dyDescent="0.15">
      <c r="B3" s="511" t="s">
        <v>15</v>
      </c>
      <c r="C3" s="511"/>
      <c r="D3" s="511"/>
      <c r="E3" s="512">
        <f>初期入力!D5</f>
        <v>0</v>
      </c>
      <c r="F3" s="512"/>
      <c r="G3" s="512"/>
      <c r="H3" s="512"/>
      <c r="I3" s="512"/>
      <c r="J3" s="512"/>
      <c r="K3" s="512"/>
      <c r="L3" s="512"/>
      <c r="M3" s="512"/>
      <c r="P3" s="508">
        <f>初期入力!D6</f>
        <v>0</v>
      </c>
      <c r="Q3" s="508"/>
      <c r="R3" s="508"/>
      <c r="S3" s="227" t="s">
        <v>8</v>
      </c>
      <c r="T3" s="508">
        <f>初期入力!D9</f>
        <v>0</v>
      </c>
      <c r="U3" s="508"/>
      <c r="V3" s="508"/>
      <c r="Y3" s="509" t="s">
        <v>46</v>
      </c>
      <c r="Z3" s="509"/>
      <c r="AA3" s="510">
        <f>初期入力!D7</f>
        <v>0</v>
      </c>
      <c r="AB3" s="510"/>
      <c r="AC3" s="510"/>
      <c r="AD3" s="227" t="s">
        <v>8</v>
      </c>
      <c r="AE3" s="505" t="s">
        <v>47</v>
      </c>
      <c r="AF3" s="505"/>
      <c r="AG3" s="505"/>
      <c r="AH3" s="510">
        <f>+初期入力!D8</f>
        <v>0</v>
      </c>
      <c r="AI3" s="510"/>
      <c r="AJ3" s="510"/>
      <c r="AL3" s="524"/>
      <c r="AM3" s="25" t="s">
        <v>74</v>
      </c>
    </row>
    <row r="4" spans="2:43" ht="11.25" customHeight="1" x14ac:dyDescent="0.15">
      <c r="AL4" s="525"/>
      <c r="AM4" s="25" t="s">
        <v>33</v>
      </c>
    </row>
    <row r="5" spans="2:43" ht="12.75" customHeight="1" x14ac:dyDescent="0.15">
      <c r="B5" s="36"/>
      <c r="C5" s="37"/>
      <c r="D5" s="37"/>
      <c r="E5" s="37"/>
      <c r="F5" s="38"/>
      <c r="G5" s="228">
        <v>1</v>
      </c>
      <c r="H5" s="229">
        <v>2</v>
      </c>
      <c r="I5" s="229">
        <v>3</v>
      </c>
      <c r="J5" s="229">
        <v>4</v>
      </c>
      <c r="K5" s="229">
        <v>5</v>
      </c>
      <c r="L5" s="229">
        <v>6</v>
      </c>
      <c r="M5" s="229">
        <v>7</v>
      </c>
      <c r="N5" s="229">
        <v>8</v>
      </c>
      <c r="O5" s="229">
        <v>9</v>
      </c>
      <c r="P5" s="229">
        <v>10</v>
      </c>
      <c r="Q5" s="229">
        <v>11</v>
      </c>
      <c r="R5" s="229">
        <v>12</v>
      </c>
      <c r="S5" s="229">
        <v>13</v>
      </c>
      <c r="T5" s="229">
        <v>14</v>
      </c>
      <c r="U5" s="229">
        <v>15</v>
      </c>
      <c r="V5" s="229">
        <v>16</v>
      </c>
      <c r="W5" s="229">
        <v>17</v>
      </c>
      <c r="X5" s="229">
        <v>18</v>
      </c>
      <c r="Y5" s="229">
        <v>19</v>
      </c>
      <c r="Z5" s="229">
        <v>20</v>
      </c>
      <c r="AA5" s="229">
        <v>21</v>
      </c>
      <c r="AB5" s="229">
        <v>22</v>
      </c>
      <c r="AC5" s="229">
        <v>23</v>
      </c>
      <c r="AD5" s="229">
        <v>24</v>
      </c>
      <c r="AE5" s="229">
        <v>25</v>
      </c>
      <c r="AF5" s="229">
        <v>26</v>
      </c>
      <c r="AG5" s="229">
        <v>27</v>
      </c>
      <c r="AH5" s="229">
        <v>28</v>
      </c>
      <c r="AI5" s="229">
        <v>29</v>
      </c>
      <c r="AJ5" s="229">
        <v>30</v>
      </c>
      <c r="AK5" s="230">
        <v>31</v>
      </c>
      <c r="AL5" s="1"/>
      <c r="AM5" s="1"/>
      <c r="AN5" s="73" t="s">
        <v>51</v>
      </c>
      <c r="AO5" s="73" t="s">
        <v>50</v>
      </c>
      <c r="AP5" t="s">
        <v>61</v>
      </c>
      <c r="AQ5" t="s">
        <v>48</v>
      </c>
    </row>
    <row r="6" spans="2:43" ht="12.75" customHeight="1" x14ac:dyDescent="0.15">
      <c r="B6" s="506" t="str">
        <f ca="1">ｶﾚﾝﾀﾞｰ!QT1&amp;"年"</f>
        <v>2025年</v>
      </c>
      <c r="C6" s="507"/>
      <c r="D6" s="231" t="s">
        <v>115</v>
      </c>
      <c r="E6" s="232"/>
      <c r="F6" s="233"/>
      <c r="G6" s="251" t="str">
        <f ca="1">'旬報(3月)'!D16</f>
        <v>土</v>
      </c>
      <c r="H6" s="252" t="str">
        <f ca="1">'旬報(3月)'!D17</f>
        <v>日</v>
      </c>
      <c r="I6" s="252" t="str">
        <f ca="1">'旬報(3月)'!D18</f>
        <v>月</v>
      </c>
      <c r="J6" s="252" t="str">
        <f ca="1">'旬報(3月)'!D19</f>
        <v>火</v>
      </c>
      <c r="K6" s="252" t="str">
        <f ca="1">'旬報(3月)'!D20</f>
        <v>水</v>
      </c>
      <c r="L6" s="252" t="str">
        <f ca="1">'旬報(3月)'!D21</f>
        <v>木</v>
      </c>
      <c r="M6" s="252" t="str">
        <f ca="1">'旬報(3月)'!D22</f>
        <v>金</v>
      </c>
      <c r="N6" s="252" t="str">
        <f ca="1">'旬報(3月)'!D23</f>
        <v>土</v>
      </c>
      <c r="O6" s="252" t="str">
        <f ca="1">'旬報(3月)'!D24</f>
        <v>日</v>
      </c>
      <c r="P6" s="252" t="str">
        <f ca="1">'旬報(3月)'!D25</f>
        <v>月</v>
      </c>
      <c r="Q6" s="252" t="str">
        <f ca="1">'旬報(3月)'!D36</f>
        <v>火</v>
      </c>
      <c r="R6" s="252" t="str">
        <f ca="1">'旬報(3月)'!D37</f>
        <v>水</v>
      </c>
      <c r="S6" s="252" t="str">
        <f ca="1">'旬報(3月)'!D38</f>
        <v>木</v>
      </c>
      <c r="T6" s="252" t="str">
        <f ca="1">'旬報(3月)'!D39</f>
        <v>金</v>
      </c>
      <c r="U6" s="252" t="str">
        <f ca="1">'旬報(3月)'!D40</f>
        <v>土</v>
      </c>
      <c r="V6" s="252" t="str">
        <f ca="1">'旬報(3月)'!D41</f>
        <v>日</v>
      </c>
      <c r="W6" s="252" t="str">
        <f ca="1">'旬報(3月)'!D42</f>
        <v>月</v>
      </c>
      <c r="X6" s="252" t="str">
        <f ca="1">'旬報(3月)'!D43</f>
        <v>火</v>
      </c>
      <c r="Y6" s="252" t="str">
        <f ca="1">'旬報(3月)'!D44</f>
        <v>水</v>
      </c>
      <c r="Z6" s="252" t="str">
        <f ca="1">'旬報(3月)'!D45</f>
        <v>木</v>
      </c>
      <c r="AA6" s="252" t="str">
        <f ca="1">'旬報(3月)'!D56</f>
        <v>金</v>
      </c>
      <c r="AB6" s="252" t="str">
        <f ca="1">'旬報(3月)'!D57</f>
        <v>土</v>
      </c>
      <c r="AC6" s="252" t="str">
        <f ca="1">'旬報(3月)'!D58</f>
        <v>日</v>
      </c>
      <c r="AD6" s="252" t="str">
        <f ca="1">'旬報(3月)'!D59</f>
        <v>月</v>
      </c>
      <c r="AE6" s="252" t="str">
        <f ca="1">'旬報(3月)'!D60</f>
        <v>火</v>
      </c>
      <c r="AF6" s="252" t="str">
        <f ca="1">'旬報(3月)'!D61</f>
        <v>水</v>
      </c>
      <c r="AG6" s="252" t="str">
        <f ca="1">'旬報(3月)'!D62</f>
        <v>木</v>
      </c>
      <c r="AH6" s="252" t="str">
        <f ca="1">'旬報(3月)'!D63</f>
        <v>金</v>
      </c>
      <c r="AI6" s="252" t="str">
        <f ca="1">'旬報(3月)'!D64</f>
        <v>土</v>
      </c>
      <c r="AJ6" s="252" t="str">
        <f ca="1">'旬報(3月)'!D65</f>
        <v>日</v>
      </c>
      <c r="AK6" s="253" t="str">
        <f ca="1">'旬報(3月)'!D66</f>
        <v>月</v>
      </c>
      <c r="AL6" s="92"/>
      <c r="AM6" s="92"/>
    </row>
    <row r="7" spans="2:43" ht="12.75" customHeight="1" x14ac:dyDescent="0.15">
      <c r="B7" s="503">
        <v>3</v>
      </c>
      <c r="C7" s="504" t="s">
        <v>1</v>
      </c>
      <c r="D7" s="234" t="s">
        <v>9</v>
      </c>
      <c r="E7" s="235"/>
      <c r="F7" s="236"/>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440" t="str">
        <f>IF(COUNTA(G7:AK7)=0,"",IF(実績調書取得率計算!E$66=1,"OK",IF(実績調書取得率計算!E$69=1,"OK","NG")))</f>
        <v/>
      </c>
      <c r="AM7" s="1"/>
      <c r="AN7">
        <f>SUM(COUNTIF(G7:AK7,{"休"}))</f>
        <v>0</v>
      </c>
      <c r="AP7">
        <f>SUM(COUNTIF(G7:AK7,{"■"}))</f>
        <v>0</v>
      </c>
      <c r="AQ7">
        <f>AN7+AP7</f>
        <v>0</v>
      </c>
    </row>
    <row r="8" spans="2:43" ht="12.75" customHeight="1" x14ac:dyDescent="0.15">
      <c r="B8" s="503"/>
      <c r="C8" s="504"/>
      <c r="D8" s="234" t="s">
        <v>10</v>
      </c>
      <c r="E8" s="235"/>
      <c r="F8" s="236"/>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441" t="str">
        <f>IF(COUNTA(G8:AK8)=0,"",IF(実績調書取得率計算!E$67=1,"OK",IF(実績調書取得率計算!E$70=1,"OK","NG")))</f>
        <v/>
      </c>
      <c r="AM8" s="1"/>
      <c r="AN8">
        <f>SUM(COUNTIF(G8:AK8,{"休"}))</f>
        <v>0</v>
      </c>
      <c r="AP8">
        <f>SUM(COUNTIF(G8:AK8,{"■"}))</f>
        <v>0</v>
      </c>
      <c r="AQ8">
        <f>AN8+AP8</f>
        <v>0</v>
      </c>
    </row>
    <row r="9" spans="2:43" ht="12.75" customHeight="1" x14ac:dyDescent="0.15">
      <c r="B9" s="239"/>
      <c r="C9" s="240"/>
      <c r="D9" s="241"/>
      <c r="E9" s="242"/>
      <c r="F9" s="243"/>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5"/>
      <c r="AM9" s="245"/>
      <c r="AN9">
        <f>SUM(COUNTIF(G9:AK9,{"休"}))</f>
        <v>0</v>
      </c>
    </row>
    <row r="10" spans="2:43" ht="12.75" customHeight="1" x14ac:dyDescent="0.15">
      <c r="B10" s="246"/>
      <c r="C10" s="247"/>
      <c r="D10" s="248" t="s">
        <v>115</v>
      </c>
      <c r="E10" s="249"/>
      <c r="F10" s="250"/>
      <c r="G10" s="251" t="str">
        <f ca="1">'旬報(4月)'!D16</f>
        <v>火</v>
      </c>
      <c r="H10" s="252" t="str">
        <f ca="1">'旬報(4月)'!D17</f>
        <v>水</v>
      </c>
      <c r="I10" s="252" t="str">
        <f ca="1">'旬報(4月)'!D18</f>
        <v>木</v>
      </c>
      <c r="J10" s="252" t="str">
        <f ca="1">'旬報(4月)'!D19</f>
        <v>金</v>
      </c>
      <c r="K10" s="252" t="str">
        <f ca="1">'旬報(4月)'!D20</f>
        <v>土</v>
      </c>
      <c r="L10" s="252" t="str">
        <f ca="1">'旬報(4月)'!D21</f>
        <v>日</v>
      </c>
      <c r="M10" s="252" t="str">
        <f ca="1">'旬報(4月)'!D22</f>
        <v>月</v>
      </c>
      <c r="N10" s="252" t="str">
        <f ca="1">'旬報(4月)'!D23</f>
        <v>火</v>
      </c>
      <c r="O10" s="252" t="str">
        <f ca="1">'旬報(4月)'!D24</f>
        <v>水</v>
      </c>
      <c r="P10" s="252" t="str">
        <f ca="1">'旬報(4月)'!D25</f>
        <v>木</v>
      </c>
      <c r="Q10" s="252" t="str">
        <f ca="1">'旬報(4月)'!D36</f>
        <v>金</v>
      </c>
      <c r="R10" s="252" t="str">
        <f ca="1">'旬報(4月)'!D37</f>
        <v>土</v>
      </c>
      <c r="S10" s="252" t="str">
        <f ca="1">'旬報(4月)'!D38</f>
        <v>日</v>
      </c>
      <c r="T10" s="252" t="str">
        <f ca="1">'旬報(4月)'!D39</f>
        <v>月</v>
      </c>
      <c r="U10" s="252" t="str">
        <f ca="1">'旬報(4月)'!D40</f>
        <v>火</v>
      </c>
      <c r="V10" s="252" t="str">
        <f ca="1">'旬報(4月)'!D41</f>
        <v>水</v>
      </c>
      <c r="W10" s="252" t="str">
        <f ca="1">'旬報(4月)'!D42</f>
        <v>木</v>
      </c>
      <c r="X10" s="252" t="str">
        <f ca="1">'旬報(4月)'!D43</f>
        <v>金</v>
      </c>
      <c r="Y10" s="252" t="str">
        <f ca="1">'旬報(4月)'!D44</f>
        <v>土</v>
      </c>
      <c r="Z10" s="252" t="str">
        <f ca="1">'旬報(4月)'!D45</f>
        <v>日</v>
      </c>
      <c r="AA10" s="252" t="str">
        <f ca="1">'旬報(4月)'!D56</f>
        <v>月</v>
      </c>
      <c r="AB10" s="252" t="str">
        <f ca="1">'旬報(4月)'!D57</f>
        <v>火</v>
      </c>
      <c r="AC10" s="252" t="str">
        <f ca="1">'旬報(4月)'!D58</f>
        <v>水</v>
      </c>
      <c r="AD10" s="252" t="str">
        <f ca="1">'旬報(4月)'!D59</f>
        <v>木</v>
      </c>
      <c r="AE10" s="252" t="str">
        <f ca="1">'旬報(4月)'!D60</f>
        <v>金</v>
      </c>
      <c r="AF10" s="252" t="str">
        <f ca="1">'旬報(4月)'!D61</f>
        <v>土</v>
      </c>
      <c r="AG10" s="252" t="str">
        <f ca="1">'旬報(4月)'!D62</f>
        <v>日</v>
      </c>
      <c r="AH10" s="252" t="str">
        <f ca="1">'旬報(4月)'!D63</f>
        <v>月</v>
      </c>
      <c r="AI10" s="252" t="str">
        <f ca="1">'旬報(4月)'!D64</f>
        <v>火</v>
      </c>
      <c r="AJ10" s="252" t="str">
        <f ca="1">'旬報(4月)'!D65</f>
        <v>水</v>
      </c>
      <c r="AK10" s="253"/>
      <c r="AL10" s="92"/>
      <c r="AM10" s="92"/>
    </row>
    <row r="11" spans="2:43" ht="12.75" customHeight="1" x14ac:dyDescent="0.15">
      <c r="B11" s="503">
        <f>B7+1</f>
        <v>4</v>
      </c>
      <c r="C11" s="504" t="s">
        <v>1</v>
      </c>
      <c r="D11" s="234" t="s">
        <v>9</v>
      </c>
      <c r="E11" s="235"/>
      <c r="F11" s="236"/>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312"/>
      <c r="AL11" s="440" t="str">
        <f>IF(COUNTA(G11:AK11)=0,"",IF(実績調書取得率計算!G$66=1,"OK",IF(実績調書取得率計算!G$69=1,"OK","NG")))</f>
        <v/>
      </c>
      <c r="AM11" s="1"/>
      <c r="AN11">
        <f>SUM(COUNTIF(G11:AK11,{"休"}))</f>
        <v>0</v>
      </c>
      <c r="AP11">
        <f>SUM(COUNTIF(G11:AK11,{"■"}))</f>
        <v>0</v>
      </c>
      <c r="AQ11">
        <f>AN11+AP11</f>
        <v>0</v>
      </c>
    </row>
    <row r="12" spans="2:43" ht="12.75" customHeight="1" x14ac:dyDescent="0.15">
      <c r="B12" s="503"/>
      <c r="C12" s="504"/>
      <c r="D12" s="234" t="s">
        <v>10</v>
      </c>
      <c r="E12" s="235"/>
      <c r="F12" s="236"/>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312"/>
      <c r="AL12" s="441" t="str">
        <f>IF(COUNTA(G12:AK12)=0,"",IF(実績調書取得率計算!G$67=1,"OK",IF(実績調書取得率計算!G$70=1,"OK","NG")))</f>
        <v/>
      </c>
      <c r="AM12" s="1"/>
      <c r="AN12">
        <f>SUM(COUNTIF(G12:AK12,{"休"}))</f>
        <v>0</v>
      </c>
      <c r="AP12">
        <f>SUM(COUNTIF(G12:AK12,{"■"}))</f>
        <v>0</v>
      </c>
      <c r="AQ12">
        <f>AN12+AP12</f>
        <v>0</v>
      </c>
    </row>
    <row r="13" spans="2:43" ht="12.75" customHeight="1" x14ac:dyDescent="0.15">
      <c r="B13" s="239"/>
      <c r="C13" s="240"/>
      <c r="D13" s="241"/>
      <c r="E13" s="242"/>
      <c r="F13" s="243"/>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c r="AM13" s="245"/>
      <c r="AN13">
        <f>SUM(COUNTIF(G13:AK13,{"休"}))</f>
        <v>0</v>
      </c>
    </row>
    <row r="14" spans="2:43" ht="12.75" customHeight="1" x14ac:dyDescent="0.15">
      <c r="B14" s="246"/>
      <c r="C14" s="247"/>
      <c r="D14" s="248" t="s">
        <v>115</v>
      </c>
      <c r="E14" s="249"/>
      <c r="F14" s="250"/>
      <c r="G14" s="251" t="str">
        <f ca="1">'旬報(5月)'!D16</f>
        <v>木</v>
      </c>
      <c r="H14" s="252" t="str">
        <f ca="1">'旬報(5月)'!D17</f>
        <v>金</v>
      </c>
      <c r="I14" s="252" t="str">
        <f ca="1">'旬報(5月)'!D18</f>
        <v>土</v>
      </c>
      <c r="J14" s="252" t="str">
        <f ca="1">'旬報(5月)'!D19</f>
        <v>日</v>
      </c>
      <c r="K14" s="252" t="str">
        <f ca="1">'旬報(5月)'!D20</f>
        <v>月</v>
      </c>
      <c r="L14" s="252" t="str">
        <f ca="1">'旬報(5月)'!D21</f>
        <v>火</v>
      </c>
      <c r="M14" s="252" t="str">
        <f ca="1">'旬報(5月)'!D22</f>
        <v>水</v>
      </c>
      <c r="N14" s="252" t="str">
        <f ca="1">'旬報(5月)'!D23</f>
        <v>木</v>
      </c>
      <c r="O14" s="252" t="str">
        <f ca="1">'旬報(5月)'!D24</f>
        <v>金</v>
      </c>
      <c r="P14" s="252" t="str">
        <f ca="1">'旬報(5月)'!D25</f>
        <v>土</v>
      </c>
      <c r="Q14" s="252" t="str">
        <f ca="1">'旬報(5月)'!D36</f>
        <v>日</v>
      </c>
      <c r="R14" s="252" t="str">
        <f ca="1">'旬報(5月)'!D37</f>
        <v>月</v>
      </c>
      <c r="S14" s="252" t="str">
        <f ca="1">'旬報(5月)'!D38</f>
        <v>火</v>
      </c>
      <c r="T14" s="252" t="str">
        <f ca="1">'旬報(5月)'!D39</f>
        <v>水</v>
      </c>
      <c r="U14" s="252" t="str">
        <f ca="1">'旬報(5月)'!D40</f>
        <v>木</v>
      </c>
      <c r="V14" s="252" t="str">
        <f ca="1">'旬報(5月)'!D41</f>
        <v>金</v>
      </c>
      <c r="W14" s="252" t="str">
        <f ca="1">'旬報(5月)'!D42</f>
        <v>土</v>
      </c>
      <c r="X14" s="252" t="str">
        <f ca="1">'旬報(5月)'!D43</f>
        <v>日</v>
      </c>
      <c r="Y14" s="252" t="str">
        <f ca="1">'旬報(5月)'!D44</f>
        <v>月</v>
      </c>
      <c r="Z14" s="252" t="str">
        <f ca="1">'旬報(5月)'!D45</f>
        <v>火</v>
      </c>
      <c r="AA14" s="252" t="str">
        <f ca="1">'旬報(5月)'!D56</f>
        <v>水</v>
      </c>
      <c r="AB14" s="252" t="str">
        <f ca="1">'旬報(5月)'!D57</f>
        <v>木</v>
      </c>
      <c r="AC14" s="252" t="str">
        <f ca="1">'旬報(5月)'!D58</f>
        <v>金</v>
      </c>
      <c r="AD14" s="252" t="str">
        <f ca="1">'旬報(5月)'!D59</f>
        <v>土</v>
      </c>
      <c r="AE14" s="252" t="str">
        <f ca="1">'旬報(5月)'!D60</f>
        <v>日</v>
      </c>
      <c r="AF14" s="252" t="str">
        <f ca="1">'旬報(5月)'!D61</f>
        <v>月</v>
      </c>
      <c r="AG14" s="252" t="str">
        <f ca="1">'旬報(5月)'!D62</f>
        <v>火</v>
      </c>
      <c r="AH14" s="252" t="str">
        <f ca="1">'旬報(5月)'!D63</f>
        <v>水</v>
      </c>
      <c r="AI14" s="252" t="str">
        <f ca="1">'旬報(5月)'!D64</f>
        <v>木</v>
      </c>
      <c r="AJ14" s="252" t="str">
        <f ca="1">'旬報(5月)'!D65</f>
        <v>金</v>
      </c>
      <c r="AK14" s="253" t="str">
        <f ca="1">'旬報(5月)'!D66</f>
        <v>土</v>
      </c>
      <c r="AL14" s="92"/>
      <c r="AM14" s="92"/>
    </row>
    <row r="15" spans="2:43" ht="12.75" customHeight="1" x14ac:dyDescent="0.15">
      <c r="B15" s="503">
        <f t="shared" ref="B15" si="0">B11+1</f>
        <v>5</v>
      </c>
      <c r="C15" s="504" t="s">
        <v>1</v>
      </c>
      <c r="D15" s="234" t="s">
        <v>9</v>
      </c>
      <c r="E15" s="235"/>
      <c r="F15" s="236"/>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440" t="str">
        <f>IF(COUNTA(G15:AK15)=0,"",IF(実績調書取得率計算!I$66=1,"OK",IF(実績調書取得率計算!I$69=1,"OK","NG")))</f>
        <v/>
      </c>
      <c r="AM15" s="1"/>
      <c r="AN15">
        <f>SUM(COUNTIF(G15:AK15,{"休"}))</f>
        <v>0</v>
      </c>
      <c r="AP15">
        <f>SUM(COUNTIF(G15:AK15,{"■"}))</f>
        <v>0</v>
      </c>
      <c r="AQ15">
        <f>AN15+AP15</f>
        <v>0</v>
      </c>
    </row>
    <row r="16" spans="2:43" ht="12.75" customHeight="1" x14ac:dyDescent="0.15">
      <c r="B16" s="503"/>
      <c r="C16" s="504"/>
      <c r="D16" s="234" t="s">
        <v>10</v>
      </c>
      <c r="E16" s="235"/>
      <c r="F16" s="236"/>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441" t="str">
        <f>IF(COUNTA(G16:AK16)=0,"",IF(実績調書取得率計算!I$67=1,"OK",IF(実績調書取得率計算!I$70=1,"OK","NG")))</f>
        <v/>
      </c>
      <c r="AM16" s="1"/>
      <c r="AN16">
        <f>SUM(COUNTIF(G16:AK16,{"休"}))</f>
        <v>0</v>
      </c>
      <c r="AP16">
        <f>SUM(COUNTIF(G16:AK16,{"■"}))</f>
        <v>0</v>
      </c>
      <c r="AQ16">
        <f>AN16+AP16</f>
        <v>0</v>
      </c>
    </row>
    <row r="17" spans="2:43" ht="12.75" customHeight="1" x14ac:dyDescent="0.15">
      <c r="B17" s="239"/>
      <c r="C17" s="240"/>
      <c r="D17" s="241"/>
      <c r="E17" s="242"/>
      <c r="F17" s="243"/>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45"/>
      <c r="AM17" s="245"/>
      <c r="AN17">
        <f>SUM(COUNTIF(G17:AK17,{"休"}))</f>
        <v>0</v>
      </c>
    </row>
    <row r="18" spans="2:43" ht="12.75" customHeight="1" x14ac:dyDescent="0.15">
      <c r="B18" s="246"/>
      <c r="C18" s="247"/>
      <c r="D18" s="248" t="s">
        <v>115</v>
      </c>
      <c r="E18" s="249"/>
      <c r="F18" s="250"/>
      <c r="G18" s="256" t="str">
        <f ca="1">'旬報(6月)'!D16</f>
        <v>日</v>
      </c>
      <c r="H18" s="257" t="str">
        <f ca="1">'旬報(6月)'!D17</f>
        <v>月</v>
      </c>
      <c r="I18" s="257" t="str">
        <f ca="1">'旬報(6月)'!D18</f>
        <v>火</v>
      </c>
      <c r="J18" s="257" t="str">
        <f ca="1">'旬報(6月)'!D19</f>
        <v>水</v>
      </c>
      <c r="K18" s="257" t="str">
        <f ca="1">'旬報(6月)'!D20</f>
        <v>木</v>
      </c>
      <c r="L18" s="257" t="str">
        <f ca="1">'旬報(6月)'!D21</f>
        <v>金</v>
      </c>
      <c r="M18" s="257" t="str">
        <f ca="1">'旬報(6月)'!D22</f>
        <v>土</v>
      </c>
      <c r="N18" s="257" t="str">
        <f ca="1">'旬報(6月)'!D23</f>
        <v>日</v>
      </c>
      <c r="O18" s="257" t="str">
        <f ca="1">'旬報(6月)'!D24</f>
        <v>月</v>
      </c>
      <c r="P18" s="257" t="str">
        <f ca="1">'旬報(6月)'!D25</f>
        <v>火</v>
      </c>
      <c r="Q18" s="257" t="str">
        <f ca="1">'旬報(6月)'!D36</f>
        <v>水</v>
      </c>
      <c r="R18" s="257" t="str">
        <f ca="1">'旬報(6月)'!D37</f>
        <v>木</v>
      </c>
      <c r="S18" s="257" t="str">
        <f ca="1">'旬報(6月)'!D38</f>
        <v>金</v>
      </c>
      <c r="T18" s="257" t="str">
        <f ca="1">'旬報(6月)'!D39</f>
        <v>土</v>
      </c>
      <c r="U18" s="257" t="str">
        <f ca="1">'旬報(6月)'!D40</f>
        <v>日</v>
      </c>
      <c r="V18" s="257" t="str">
        <f ca="1">'旬報(6月)'!D41</f>
        <v>月</v>
      </c>
      <c r="W18" s="257" t="str">
        <f ca="1">'旬報(6月)'!D42</f>
        <v>火</v>
      </c>
      <c r="X18" s="257" t="str">
        <f ca="1">'旬報(6月)'!D43</f>
        <v>水</v>
      </c>
      <c r="Y18" s="257" t="str">
        <f ca="1">'旬報(6月)'!D44</f>
        <v>木</v>
      </c>
      <c r="Z18" s="257" t="str">
        <f ca="1">'旬報(6月)'!D45</f>
        <v>金</v>
      </c>
      <c r="AA18" s="257" t="str">
        <f ca="1">'旬報(6月)'!D56</f>
        <v>土</v>
      </c>
      <c r="AB18" s="257" t="str">
        <f ca="1">'旬報(6月)'!D57</f>
        <v>日</v>
      </c>
      <c r="AC18" s="257" t="str">
        <f ca="1">'旬報(6月)'!D58</f>
        <v>月</v>
      </c>
      <c r="AD18" s="257" t="str">
        <f ca="1">'旬報(6月)'!D59</f>
        <v>火</v>
      </c>
      <c r="AE18" s="257" t="str">
        <f ca="1">'旬報(6月)'!D60</f>
        <v>水</v>
      </c>
      <c r="AF18" s="257" t="str">
        <f ca="1">'旬報(6月)'!D61</f>
        <v>木</v>
      </c>
      <c r="AG18" s="257" t="str">
        <f ca="1">'旬報(6月)'!D62</f>
        <v>金</v>
      </c>
      <c r="AH18" s="257" t="str">
        <f ca="1">'旬報(6月)'!D63</f>
        <v>土</v>
      </c>
      <c r="AI18" s="257" t="str">
        <f ca="1">'旬報(6月)'!D64</f>
        <v>日</v>
      </c>
      <c r="AJ18" s="257" t="str">
        <f ca="1">'旬報(6月)'!D65</f>
        <v>月</v>
      </c>
      <c r="AK18" s="258"/>
      <c r="AL18" s="92"/>
      <c r="AM18" s="92"/>
    </row>
    <row r="19" spans="2:43" ht="12.75" customHeight="1" x14ac:dyDescent="0.15">
      <c r="B19" s="503">
        <f t="shared" ref="B19" si="1">B15+1</f>
        <v>6</v>
      </c>
      <c r="C19" s="504" t="s">
        <v>1</v>
      </c>
      <c r="D19" s="234" t="s">
        <v>9</v>
      </c>
      <c r="E19" s="235"/>
      <c r="F19" s="236"/>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440" t="str">
        <f>IF(COUNTA(G19:AK19)=0,"",IF(実績調書取得率計算!K$66=1,"OK",IF(実績調書取得率計算!K$69=1,"OK","NG")))</f>
        <v/>
      </c>
      <c r="AM19" s="1"/>
      <c r="AN19">
        <f>SUM(COUNTIF(G19:AK19,{"休"}))</f>
        <v>0</v>
      </c>
      <c r="AP19">
        <f>SUM(COUNTIF(G19:AK19,{"■"}))</f>
        <v>0</v>
      </c>
      <c r="AQ19">
        <f>AN19+AP19</f>
        <v>0</v>
      </c>
    </row>
    <row r="20" spans="2:43" ht="12.75" customHeight="1" x14ac:dyDescent="0.15">
      <c r="B20" s="503"/>
      <c r="C20" s="504"/>
      <c r="D20" s="234" t="s">
        <v>10</v>
      </c>
      <c r="E20" s="235"/>
      <c r="F20" s="236"/>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441" t="str">
        <f>IF(COUNTA(G20:AK20)=0,"",IF(実績調書取得率計算!K$67=1,"OK",IF(実績調書取得率計算!K$70=1,"OK","NG")))</f>
        <v/>
      </c>
      <c r="AM20" s="1"/>
      <c r="AN20">
        <f>SUM(COUNTIF(G20:AK20,{"休"}))</f>
        <v>0</v>
      </c>
      <c r="AP20">
        <f>SUM(COUNTIF(G20:AK20,{"■"}))</f>
        <v>0</v>
      </c>
      <c r="AQ20">
        <f>AN20+AP20</f>
        <v>0</v>
      </c>
    </row>
    <row r="21" spans="2:43" ht="12.75" customHeight="1" x14ac:dyDescent="0.15">
      <c r="B21" s="239"/>
      <c r="C21" s="240"/>
      <c r="D21" s="241"/>
      <c r="E21" s="242"/>
      <c r="F21" s="243"/>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45"/>
      <c r="AM21" s="245"/>
      <c r="AN21">
        <f>SUM(COUNTIF(G21:AK21,{"休"}))</f>
        <v>0</v>
      </c>
    </row>
    <row r="22" spans="2:43" ht="12.75" customHeight="1" x14ac:dyDescent="0.15">
      <c r="B22" s="246"/>
      <c r="C22" s="247"/>
      <c r="D22" s="248" t="s">
        <v>115</v>
      </c>
      <c r="E22" s="249"/>
      <c r="F22" s="250"/>
      <c r="G22" s="256" t="str">
        <f ca="1">'旬報(7月)'!D16</f>
        <v>火</v>
      </c>
      <c r="H22" s="257" t="str">
        <f ca="1">'旬報(7月)'!D17</f>
        <v>水</v>
      </c>
      <c r="I22" s="257" t="str">
        <f ca="1">'旬報(7月)'!D18</f>
        <v>木</v>
      </c>
      <c r="J22" s="257" t="str">
        <f ca="1">'旬報(7月)'!D19</f>
        <v>金</v>
      </c>
      <c r="K22" s="257" t="str">
        <f ca="1">'旬報(7月)'!D20</f>
        <v>土</v>
      </c>
      <c r="L22" s="257" t="str">
        <f ca="1">'旬報(7月)'!D21</f>
        <v>日</v>
      </c>
      <c r="M22" s="257" t="str">
        <f ca="1">'旬報(7月)'!D22</f>
        <v>月</v>
      </c>
      <c r="N22" s="257" t="str">
        <f ca="1">'旬報(7月)'!D23</f>
        <v>火</v>
      </c>
      <c r="O22" s="257" t="str">
        <f ca="1">'旬報(7月)'!D24</f>
        <v>水</v>
      </c>
      <c r="P22" s="257" t="str">
        <f ca="1">'旬報(7月)'!D25</f>
        <v>木</v>
      </c>
      <c r="Q22" s="257" t="str">
        <f ca="1">'旬報(7月)'!D36</f>
        <v>金</v>
      </c>
      <c r="R22" s="257" t="str">
        <f ca="1">'旬報(7月)'!D37</f>
        <v>土</v>
      </c>
      <c r="S22" s="257" t="str">
        <f ca="1">'旬報(7月)'!D38</f>
        <v>日</v>
      </c>
      <c r="T22" s="257" t="str">
        <f ca="1">'旬報(7月)'!D39</f>
        <v>月</v>
      </c>
      <c r="U22" s="257" t="str">
        <f ca="1">'旬報(7月)'!D40</f>
        <v>火</v>
      </c>
      <c r="V22" s="257" t="str">
        <f ca="1">'旬報(7月)'!D41</f>
        <v>水</v>
      </c>
      <c r="W22" s="257" t="str">
        <f ca="1">'旬報(7月)'!D42</f>
        <v>木</v>
      </c>
      <c r="X22" s="257" t="str">
        <f ca="1">'旬報(7月)'!D43</f>
        <v>金</v>
      </c>
      <c r="Y22" s="257" t="str">
        <f ca="1">'旬報(7月)'!D44</f>
        <v>土</v>
      </c>
      <c r="Z22" s="257" t="str">
        <f ca="1">'旬報(7月)'!D45</f>
        <v>日</v>
      </c>
      <c r="AA22" s="257" t="str">
        <f ca="1">'旬報(7月)'!D56</f>
        <v>月</v>
      </c>
      <c r="AB22" s="257" t="str">
        <f ca="1">'旬報(7月)'!D57</f>
        <v>火</v>
      </c>
      <c r="AC22" s="257" t="str">
        <f ca="1">'旬報(7月)'!D58</f>
        <v>水</v>
      </c>
      <c r="AD22" s="257" t="str">
        <f ca="1">'旬報(7月)'!D59</f>
        <v>木</v>
      </c>
      <c r="AE22" s="257" t="str">
        <f ca="1">'旬報(7月)'!D60</f>
        <v>金</v>
      </c>
      <c r="AF22" s="257" t="str">
        <f ca="1">'旬報(7月)'!D61</f>
        <v>土</v>
      </c>
      <c r="AG22" s="257" t="str">
        <f ca="1">'旬報(7月)'!D62</f>
        <v>日</v>
      </c>
      <c r="AH22" s="257" t="str">
        <f ca="1">'旬報(7月)'!D63</f>
        <v>月</v>
      </c>
      <c r="AI22" s="257" t="str">
        <f ca="1">'旬報(7月)'!D64</f>
        <v>火</v>
      </c>
      <c r="AJ22" s="257" t="str">
        <f ca="1">'旬報(7月)'!D65</f>
        <v>水</v>
      </c>
      <c r="AK22" s="258" t="str">
        <f ca="1">'旬報(7月)'!D66</f>
        <v>木</v>
      </c>
      <c r="AL22" s="92"/>
      <c r="AM22" s="92"/>
    </row>
    <row r="23" spans="2:43" ht="12.75" customHeight="1" x14ac:dyDescent="0.15">
      <c r="B23" s="503">
        <f t="shared" ref="B23" si="2">B19+1</f>
        <v>7</v>
      </c>
      <c r="C23" s="504" t="s">
        <v>1</v>
      </c>
      <c r="D23" s="234" t="s">
        <v>9</v>
      </c>
      <c r="E23" s="235"/>
      <c r="F23" s="236"/>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440" t="str">
        <f>IF(COUNTA(G23:AK23)=0,"",IF(実績調書取得率計算!M$66=1,"OK",IF(実績調書取得率計算!M$69=1,"OK","NG")))</f>
        <v/>
      </c>
      <c r="AM23" s="1"/>
      <c r="AN23">
        <f>SUM(COUNTIF(G23:AK23,{"休"}))</f>
        <v>0</v>
      </c>
      <c r="AP23">
        <f>SUM(COUNTIF(G23:AK23,{"■"}))</f>
        <v>0</v>
      </c>
      <c r="AQ23">
        <f>AN23+AP23</f>
        <v>0</v>
      </c>
    </row>
    <row r="24" spans="2:43" ht="12.75" customHeight="1" x14ac:dyDescent="0.15">
      <c r="B24" s="503"/>
      <c r="C24" s="504"/>
      <c r="D24" s="234" t="s">
        <v>10</v>
      </c>
      <c r="E24" s="235"/>
      <c r="F24" s="236"/>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441"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239"/>
      <c r="C25" s="240"/>
      <c r="D25" s="241"/>
      <c r="E25" s="242"/>
      <c r="F25" s="243"/>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45"/>
      <c r="AM25" s="245"/>
      <c r="AN25">
        <f>SUM(COUNTIF(G25:AK25,{"休"}))</f>
        <v>0</v>
      </c>
    </row>
    <row r="26" spans="2:43" ht="12.75" customHeight="1" x14ac:dyDescent="0.15">
      <c r="B26" s="246"/>
      <c r="C26" s="247"/>
      <c r="D26" s="248" t="s">
        <v>115</v>
      </c>
      <c r="E26" s="249"/>
      <c r="F26" s="250"/>
      <c r="G26" s="256" t="str">
        <f ca="1">'旬報(8月)'!D16</f>
        <v>金</v>
      </c>
      <c r="H26" s="257" t="str">
        <f ca="1">'旬報(8月)'!D17</f>
        <v>土</v>
      </c>
      <c r="I26" s="257" t="str">
        <f ca="1">'旬報(8月)'!D18</f>
        <v>日</v>
      </c>
      <c r="J26" s="257" t="str">
        <f ca="1">'旬報(8月)'!D19</f>
        <v>月</v>
      </c>
      <c r="K26" s="257" t="str">
        <f ca="1">'旬報(8月)'!D20</f>
        <v>火</v>
      </c>
      <c r="L26" s="257" t="str">
        <f ca="1">'旬報(8月)'!D21</f>
        <v>水</v>
      </c>
      <c r="M26" s="257" t="str">
        <f ca="1">'旬報(8月)'!D22</f>
        <v>木</v>
      </c>
      <c r="N26" s="257" t="str">
        <f ca="1">'旬報(8月)'!D23</f>
        <v>金</v>
      </c>
      <c r="O26" s="257" t="str">
        <f ca="1">'旬報(8月)'!D24</f>
        <v>土</v>
      </c>
      <c r="P26" s="257" t="str">
        <f ca="1">'旬報(8月)'!D25</f>
        <v>日</v>
      </c>
      <c r="Q26" s="257" t="str">
        <f ca="1">'旬報(8月)'!D36</f>
        <v>月</v>
      </c>
      <c r="R26" s="259" t="str">
        <f ca="1">'旬報(8月)'!D37</f>
        <v>火</v>
      </c>
      <c r="S26" s="260" t="s">
        <v>72</v>
      </c>
      <c r="T26" s="261" t="s">
        <v>72</v>
      </c>
      <c r="U26" s="262" t="s">
        <v>72</v>
      </c>
      <c r="V26" s="256" t="str">
        <f ca="1">'旬報(8月)'!D41</f>
        <v>土</v>
      </c>
      <c r="W26" s="257" t="str">
        <f ca="1">'旬報(8月)'!D42</f>
        <v>日</v>
      </c>
      <c r="X26" s="257" t="str">
        <f ca="1">'旬報(8月)'!D43</f>
        <v>月</v>
      </c>
      <c r="Y26" s="257" t="str">
        <f ca="1">'旬報(8月)'!D44</f>
        <v>火</v>
      </c>
      <c r="Z26" s="257" t="str">
        <f ca="1">'旬報(8月)'!D45</f>
        <v>水</v>
      </c>
      <c r="AA26" s="257" t="str">
        <f ca="1">'旬報(8月)'!D56</f>
        <v>木</v>
      </c>
      <c r="AB26" s="257" t="str">
        <f ca="1">'旬報(8月)'!D57</f>
        <v>金</v>
      </c>
      <c r="AC26" s="257" t="str">
        <f ca="1">'旬報(8月)'!D58</f>
        <v>土</v>
      </c>
      <c r="AD26" s="257" t="str">
        <f ca="1">'旬報(8月)'!D59</f>
        <v>日</v>
      </c>
      <c r="AE26" s="257" t="str">
        <f ca="1">'旬報(8月)'!D60</f>
        <v>月</v>
      </c>
      <c r="AF26" s="257" t="str">
        <f ca="1">'旬報(8月)'!D61</f>
        <v>火</v>
      </c>
      <c r="AG26" s="257" t="str">
        <f ca="1">'旬報(8月)'!D62</f>
        <v>水</v>
      </c>
      <c r="AH26" s="257" t="str">
        <f ca="1">'旬報(8月)'!D63</f>
        <v>木</v>
      </c>
      <c r="AI26" s="257" t="str">
        <f ca="1">'旬報(8月)'!D64</f>
        <v>金</v>
      </c>
      <c r="AJ26" s="257" t="str">
        <f ca="1">'旬報(8月)'!D65</f>
        <v>土</v>
      </c>
      <c r="AK26" s="258" t="str">
        <f ca="1">'旬報(8月)'!D66</f>
        <v>日</v>
      </c>
      <c r="AL26" s="92"/>
      <c r="AM26" s="92"/>
    </row>
    <row r="27" spans="2:43" ht="12.75" customHeight="1" x14ac:dyDescent="0.15">
      <c r="B27" s="503">
        <f t="shared" ref="B27" si="3">B23+1</f>
        <v>8</v>
      </c>
      <c r="C27" s="504" t="s">
        <v>1</v>
      </c>
      <c r="D27" s="234" t="s">
        <v>9</v>
      </c>
      <c r="E27" s="235"/>
      <c r="F27" s="236"/>
      <c r="G27" s="99"/>
      <c r="H27" s="99"/>
      <c r="I27" s="99"/>
      <c r="J27" s="99"/>
      <c r="K27" s="99"/>
      <c r="L27" s="99"/>
      <c r="M27" s="99"/>
      <c r="N27" s="99"/>
      <c r="O27" s="99"/>
      <c r="P27" s="99"/>
      <c r="Q27" s="99"/>
      <c r="R27" s="263"/>
      <c r="S27" s="483" t="s">
        <v>74</v>
      </c>
      <c r="T27" s="484" t="s">
        <v>74</v>
      </c>
      <c r="U27" s="485" t="s">
        <v>74</v>
      </c>
      <c r="V27" s="264"/>
      <c r="W27" s="99"/>
      <c r="X27" s="99"/>
      <c r="Y27" s="99"/>
      <c r="Z27" s="99"/>
      <c r="AA27" s="99"/>
      <c r="AB27" s="99"/>
      <c r="AC27" s="99"/>
      <c r="AD27" s="99"/>
      <c r="AE27" s="99"/>
      <c r="AF27" s="99"/>
      <c r="AG27" s="99"/>
      <c r="AH27" s="99"/>
      <c r="AI27" s="99"/>
      <c r="AJ27" s="99"/>
      <c r="AK27" s="99"/>
      <c r="AL27" s="440" t="str">
        <f ca="1">IF(COUNTA(G27:AK27)=0,"",IF(実績調書取得率計算!O$66=1,"OK",IF(実績調書取得率計算!O$69=1,"OK","NG")))</f>
        <v>OK</v>
      </c>
      <c r="AM27" s="1"/>
      <c r="AN27">
        <f ca="1">SUM(COUNTIF(G27:AK27,{"休"}))-AO27</f>
        <v>0</v>
      </c>
      <c r="AO27" s="442">
        <f ca="1">IF(B27=8,IF(AL27="",0,3))</f>
        <v>3</v>
      </c>
      <c r="AP27">
        <f>SUM(COUNTIF(G27:AK27,{"■"}))</f>
        <v>0</v>
      </c>
      <c r="AQ27">
        <f ca="1">AN27+AP27</f>
        <v>0</v>
      </c>
    </row>
    <row r="28" spans="2:43" ht="12.75" customHeight="1" x14ac:dyDescent="0.15">
      <c r="B28" s="503"/>
      <c r="C28" s="504"/>
      <c r="D28" s="234" t="s">
        <v>10</v>
      </c>
      <c r="E28" s="235"/>
      <c r="F28" s="236"/>
      <c r="G28" s="99"/>
      <c r="H28" s="99"/>
      <c r="I28" s="99"/>
      <c r="J28" s="99"/>
      <c r="K28" s="99"/>
      <c r="L28" s="99"/>
      <c r="M28" s="99"/>
      <c r="N28" s="99"/>
      <c r="O28" s="99"/>
      <c r="P28" s="99"/>
      <c r="Q28" s="99"/>
      <c r="R28" s="263"/>
      <c r="S28" s="483" t="s">
        <v>74</v>
      </c>
      <c r="T28" s="484" t="s">
        <v>74</v>
      </c>
      <c r="U28" s="485" t="s">
        <v>74</v>
      </c>
      <c r="V28" s="264"/>
      <c r="W28" s="99"/>
      <c r="X28" s="99"/>
      <c r="Y28" s="99"/>
      <c r="Z28" s="99"/>
      <c r="AA28" s="99"/>
      <c r="AB28" s="99"/>
      <c r="AC28" s="264"/>
      <c r="AD28" s="99"/>
      <c r="AE28" s="99"/>
      <c r="AF28" s="99"/>
      <c r="AG28" s="99"/>
      <c r="AH28" s="99"/>
      <c r="AI28" s="99"/>
      <c r="AJ28" s="99"/>
      <c r="AK28" s="99"/>
      <c r="AL28" s="441" t="str">
        <f ca="1">IF(COUNTA(G28:AK28)=0,"",IF(実績調書取得率計算!O$67=1,"OK",IF(実績調書取得率計算!O$70=1,"OK","NG")))</f>
        <v>OK</v>
      </c>
      <c r="AM28" s="1"/>
      <c r="AN28">
        <f ca="1">SUM(COUNTIF(G28:AK28,{"休"}))-AO28</f>
        <v>0</v>
      </c>
      <c r="AO28" s="1">
        <f ca="1">IF(B27=8,IF(AL28="",0,3))</f>
        <v>3</v>
      </c>
      <c r="AP28">
        <f>SUM(COUNTIF(G28:AK28,{"■"}))</f>
        <v>0</v>
      </c>
      <c r="AQ28">
        <f ca="1">AN28+AP28</f>
        <v>0</v>
      </c>
    </row>
    <row r="29" spans="2:43" ht="12.75" customHeight="1" thickBot="1" x14ac:dyDescent="0.2">
      <c r="B29" s="239"/>
      <c r="C29" s="240"/>
      <c r="D29" s="241"/>
      <c r="E29" s="242"/>
      <c r="F29" s="243"/>
      <c r="G29" s="255"/>
      <c r="H29" s="255"/>
      <c r="I29" s="255"/>
      <c r="J29" s="255"/>
      <c r="K29" s="255"/>
      <c r="L29" s="255"/>
      <c r="M29" s="255"/>
      <c r="N29" s="255"/>
      <c r="O29" s="255"/>
      <c r="P29" s="255"/>
      <c r="Q29" s="255"/>
      <c r="R29" s="265"/>
      <c r="S29" s="266"/>
      <c r="T29" s="267"/>
      <c r="U29" s="268"/>
      <c r="V29" s="254"/>
      <c r="W29" s="255"/>
      <c r="X29" s="255"/>
      <c r="Y29" s="255"/>
      <c r="Z29" s="255"/>
      <c r="AA29" s="255"/>
      <c r="AB29" s="255"/>
      <c r="AC29" s="255"/>
      <c r="AD29" s="255"/>
      <c r="AE29" s="255"/>
      <c r="AF29" s="255"/>
      <c r="AG29" s="255"/>
      <c r="AH29" s="255"/>
      <c r="AI29" s="255"/>
      <c r="AJ29" s="255"/>
      <c r="AK29" s="255"/>
      <c r="AL29" s="245"/>
      <c r="AM29" s="245"/>
      <c r="AN29">
        <f>SUM(COUNTIF(G29:AK29,{"休"}))</f>
        <v>0</v>
      </c>
    </row>
    <row r="30" spans="2:43" ht="12.75" customHeight="1" x14ac:dyDescent="0.15">
      <c r="B30" s="246"/>
      <c r="C30" s="247"/>
      <c r="D30" s="248" t="s">
        <v>115</v>
      </c>
      <c r="E30" s="249"/>
      <c r="F30" s="250"/>
      <c r="G30" s="256" t="str">
        <f ca="1">'旬報(9月)'!D16</f>
        <v>月</v>
      </c>
      <c r="H30" s="257" t="str">
        <f ca="1">'旬報(9月)'!D17</f>
        <v>火</v>
      </c>
      <c r="I30" s="257" t="str">
        <f ca="1">'旬報(9月)'!D18</f>
        <v>水</v>
      </c>
      <c r="J30" s="257" t="str">
        <f ca="1">'旬報(9月)'!D19</f>
        <v>木</v>
      </c>
      <c r="K30" s="257" t="str">
        <f ca="1">'旬報(9月)'!D20</f>
        <v>金</v>
      </c>
      <c r="L30" s="257" t="str">
        <f ca="1">'旬報(9月)'!D21</f>
        <v>土</v>
      </c>
      <c r="M30" s="257" t="str">
        <f ca="1">'旬報(9月)'!D22</f>
        <v>日</v>
      </c>
      <c r="N30" s="257" t="str">
        <f ca="1">'旬報(9月)'!D23</f>
        <v>月</v>
      </c>
      <c r="O30" s="257" t="str">
        <f ca="1">'旬報(9月)'!D24</f>
        <v>火</v>
      </c>
      <c r="P30" s="257" t="str">
        <f ca="1">'旬報(9月)'!D25</f>
        <v>水</v>
      </c>
      <c r="Q30" s="257" t="str">
        <f ca="1">'旬報(9月)'!D36</f>
        <v>木</v>
      </c>
      <c r="R30" s="257" t="str">
        <f ca="1">'旬報(9月)'!D37</f>
        <v>金</v>
      </c>
      <c r="S30" s="269" t="str">
        <f ca="1">'旬報(9月)'!D38</f>
        <v>土</v>
      </c>
      <c r="T30" s="269" t="str">
        <f ca="1">'旬報(9月)'!D39</f>
        <v>日</v>
      </c>
      <c r="U30" s="269" t="str">
        <f ca="1">'旬報(9月)'!D40</f>
        <v>月</v>
      </c>
      <c r="V30" s="257" t="str">
        <f ca="1">'旬報(9月)'!D41</f>
        <v>火</v>
      </c>
      <c r="W30" s="257" t="str">
        <f ca="1">'旬報(9月)'!D42</f>
        <v>水</v>
      </c>
      <c r="X30" s="257" t="str">
        <f ca="1">'旬報(9月)'!D43</f>
        <v>木</v>
      </c>
      <c r="Y30" s="257" t="str">
        <f ca="1">'旬報(9月)'!D44</f>
        <v>金</v>
      </c>
      <c r="Z30" s="257" t="str">
        <f ca="1">'旬報(9月)'!D45</f>
        <v>土</v>
      </c>
      <c r="AA30" s="257" t="str">
        <f ca="1">'旬報(9月)'!D56</f>
        <v>日</v>
      </c>
      <c r="AB30" s="257" t="str">
        <f ca="1">'旬報(9月)'!D57</f>
        <v>月</v>
      </c>
      <c r="AC30" s="257" t="str">
        <f ca="1">'旬報(9月)'!D58</f>
        <v>火</v>
      </c>
      <c r="AD30" s="257" t="str">
        <f ca="1">'旬報(9月)'!D59</f>
        <v>水</v>
      </c>
      <c r="AE30" s="257" t="str">
        <f ca="1">'旬報(9月)'!D60</f>
        <v>木</v>
      </c>
      <c r="AF30" s="257" t="str">
        <f ca="1">'旬報(9月)'!D61</f>
        <v>金</v>
      </c>
      <c r="AG30" s="257" t="str">
        <f ca="1">'旬報(9月)'!D62</f>
        <v>土</v>
      </c>
      <c r="AH30" s="257" t="str">
        <f ca="1">'旬報(9月)'!D63</f>
        <v>日</v>
      </c>
      <c r="AI30" s="257" t="str">
        <f ca="1">'旬報(9月)'!D64</f>
        <v>月</v>
      </c>
      <c r="AJ30" s="257" t="str">
        <f ca="1">'旬報(9月)'!D65</f>
        <v>火</v>
      </c>
      <c r="AK30" s="258"/>
      <c r="AL30" s="92"/>
      <c r="AM30" s="92"/>
    </row>
    <row r="31" spans="2:43" ht="12.75" customHeight="1" x14ac:dyDescent="0.15">
      <c r="B31" s="503">
        <f t="shared" ref="B31" si="4">B27+1</f>
        <v>9</v>
      </c>
      <c r="C31" s="504" t="s">
        <v>1</v>
      </c>
      <c r="D31" s="234" t="s">
        <v>9</v>
      </c>
      <c r="E31" s="235"/>
      <c r="F31" s="236"/>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440" t="str">
        <f>IF(COUNTA(G31:AK31)=0,"",IF(実績調書取得率計算!Q$66=1,"OK",IF(実績調書取得率計算!Q$69=1,"OK","NG")))</f>
        <v/>
      </c>
      <c r="AM31" s="1"/>
      <c r="AN31">
        <f>SUM(COUNTIF(G31:AK31,{"休"}))</f>
        <v>0</v>
      </c>
      <c r="AP31">
        <f>SUM(COUNTIF(G31:AK31,{"■"}))</f>
        <v>0</v>
      </c>
      <c r="AQ31">
        <f>AN31+AP31</f>
        <v>0</v>
      </c>
    </row>
    <row r="32" spans="2:43" ht="12.75" customHeight="1" x14ac:dyDescent="0.15">
      <c r="B32" s="503"/>
      <c r="C32" s="504"/>
      <c r="D32" s="234" t="s">
        <v>10</v>
      </c>
      <c r="E32" s="235"/>
      <c r="F32" s="236"/>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441" t="str">
        <f>IF(COUNTA(G32:AK32)=0,"",IF(実績調書取得率計算!Q$67=1,"OK",IF(実績調書取得率計算!Q$70=1,"OK","NG")))</f>
        <v/>
      </c>
      <c r="AM32" s="1"/>
      <c r="AN32">
        <f>SUM(COUNTIF(G32:AK32,{"休"}))</f>
        <v>0</v>
      </c>
      <c r="AP32">
        <f>SUM(COUNTIF(G32:AK32,{"■"}))</f>
        <v>0</v>
      </c>
      <c r="AQ32">
        <f>AN32+AP32</f>
        <v>0</v>
      </c>
    </row>
    <row r="33" spans="2:43" ht="12.75" customHeight="1" x14ac:dyDescent="0.15">
      <c r="B33" s="239"/>
      <c r="C33" s="240"/>
      <c r="D33" s="241"/>
      <c r="E33" s="242"/>
      <c r="F33" s="243"/>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45"/>
      <c r="AM33" s="245"/>
      <c r="AN33">
        <f>SUM(COUNTIF(G33:AK33,{"休"}))</f>
        <v>0</v>
      </c>
    </row>
    <row r="34" spans="2:43" ht="12.75" customHeight="1" x14ac:dyDescent="0.15">
      <c r="B34" s="246"/>
      <c r="C34" s="247"/>
      <c r="D34" s="248" t="s">
        <v>115</v>
      </c>
      <c r="E34" s="249"/>
      <c r="F34" s="250"/>
      <c r="G34" s="256" t="str">
        <f ca="1">'旬報(10月)'!D16</f>
        <v>水</v>
      </c>
      <c r="H34" s="257" t="str">
        <f ca="1">'旬報(10月)'!D17</f>
        <v>木</v>
      </c>
      <c r="I34" s="257" t="str">
        <f ca="1">'旬報(10月)'!D18</f>
        <v>金</v>
      </c>
      <c r="J34" s="257" t="str">
        <f ca="1">'旬報(10月)'!D19</f>
        <v>土</v>
      </c>
      <c r="K34" s="257" t="str">
        <f ca="1">'旬報(10月)'!D20</f>
        <v>日</v>
      </c>
      <c r="L34" s="257" t="str">
        <f ca="1">'旬報(10月)'!D21</f>
        <v>月</v>
      </c>
      <c r="M34" s="257" t="str">
        <f ca="1">'旬報(10月)'!D22</f>
        <v>火</v>
      </c>
      <c r="N34" s="257" t="str">
        <f ca="1">'旬報(10月)'!D23</f>
        <v>水</v>
      </c>
      <c r="O34" s="257" t="str">
        <f ca="1">'旬報(10月)'!D24</f>
        <v>木</v>
      </c>
      <c r="P34" s="257" t="str">
        <f ca="1">'旬報(10月)'!D25</f>
        <v>金</v>
      </c>
      <c r="Q34" s="257" t="str">
        <f ca="1">'旬報(10月)'!D36</f>
        <v>土</v>
      </c>
      <c r="R34" s="257" t="str">
        <f ca="1">'旬報(10月)'!D37</f>
        <v>日</v>
      </c>
      <c r="S34" s="257" t="str">
        <f ca="1">'旬報(10月)'!D38</f>
        <v>月</v>
      </c>
      <c r="T34" s="257" t="str">
        <f ca="1">'旬報(10月)'!D39</f>
        <v>火</v>
      </c>
      <c r="U34" s="257" t="str">
        <f ca="1">'旬報(10月)'!D40</f>
        <v>水</v>
      </c>
      <c r="V34" s="257" t="str">
        <f ca="1">'旬報(10月)'!D41</f>
        <v>木</v>
      </c>
      <c r="W34" s="257" t="str">
        <f ca="1">'旬報(10月)'!D42</f>
        <v>金</v>
      </c>
      <c r="X34" s="257" t="str">
        <f ca="1">'旬報(10月)'!D43</f>
        <v>土</v>
      </c>
      <c r="Y34" s="257" t="str">
        <f ca="1">'旬報(10月)'!D44</f>
        <v>日</v>
      </c>
      <c r="Z34" s="257" t="str">
        <f ca="1">'旬報(10月)'!D45</f>
        <v>月</v>
      </c>
      <c r="AA34" s="257" t="str">
        <f ca="1">'旬報(10月)'!D56</f>
        <v>火</v>
      </c>
      <c r="AB34" s="257" t="str">
        <f ca="1">'旬報(10月)'!D57</f>
        <v>水</v>
      </c>
      <c r="AC34" s="257" t="str">
        <f ca="1">'旬報(10月)'!D58</f>
        <v>木</v>
      </c>
      <c r="AD34" s="257" t="str">
        <f ca="1">'旬報(10月)'!D59</f>
        <v>金</v>
      </c>
      <c r="AE34" s="257" t="str">
        <f ca="1">'旬報(10月)'!D60</f>
        <v>土</v>
      </c>
      <c r="AF34" s="257" t="str">
        <f ca="1">'旬報(10月)'!D61</f>
        <v>日</v>
      </c>
      <c r="AG34" s="257" t="str">
        <f ca="1">'旬報(10月)'!D62</f>
        <v>月</v>
      </c>
      <c r="AH34" s="257" t="str">
        <f ca="1">'旬報(10月)'!D63</f>
        <v>火</v>
      </c>
      <c r="AI34" s="257" t="str">
        <f ca="1">'旬報(10月)'!D64</f>
        <v>水</v>
      </c>
      <c r="AJ34" s="257" t="str">
        <f ca="1">'旬報(10月)'!D65</f>
        <v>木</v>
      </c>
      <c r="AK34" s="258" t="str">
        <f ca="1">'旬報(10月)'!D66</f>
        <v>金</v>
      </c>
      <c r="AL34" s="92"/>
      <c r="AM34" s="92"/>
    </row>
    <row r="35" spans="2:43" ht="12.75" customHeight="1" x14ac:dyDescent="0.15">
      <c r="B35" s="503">
        <f t="shared" ref="B35" si="5">B31+1</f>
        <v>10</v>
      </c>
      <c r="C35" s="504" t="s">
        <v>1</v>
      </c>
      <c r="D35" s="234" t="s">
        <v>9</v>
      </c>
      <c r="E35" s="235"/>
      <c r="F35" s="236"/>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440" t="str">
        <f>IF(COUNTA(G35:AK35)=0,"",IF(実績調書取得率計算!S$66=1,"OK",IF(実績調書取得率計算!S$69=1,"OK","NG")))</f>
        <v/>
      </c>
      <c r="AM35" s="1"/>
      <c r="AN35">
        <f>SUM(COUNTIF(G35:AK35,{"休"}))</f>
        <v>0</v>
      </c>
      <c r="AP35">
        <f>SUM(COUNTIF(G35:AK35,{"■"}))</f>
        <v>0</v>
      </c>
      <c r="AQ35">
        <f>AN35+AP35</f>
        <v>0</v>
      </c>
    </row>
    <row r="36" spans="2:43" ht="12.75" customHeight="1" x14ac:dyDescent="0.15">
      <c r="B36" s="503"/>
      <c r="C36" s="504"/>
      <c r="D36" s="234" t="s">
        <v>10</v>
      </c>
      <c r="E36" s="235"/>
      <c r="F36" s="236"/>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441" t="str">
        <f>IF(COUNTA(G36:AK36)=0,"",IF(実績調書取得率計算!S$67=1,"OK",IF(実績調書取得率計算!S$70=1,"OK","NG")))</f>
        <v/>
      </c>
      <c r="AM36" s="1"/>
      <c r="AN36">
        <f>SUM(COUNTIF(G36:AK36,{"休"}))</f>
        <v>0</v>
      </c>
      <c r="AP36">
        <f>SUM(COUNTIF(G36:AK36,{"■"}))</f>
        <v>0</v>
      </c>
      <c r="AQ36">
        <f>AN36+AP36</f>
        <v>0</v>
      </c>
    </row>
    <row r="37" spans="2:43" ht="12.75" customHeight="1" x14ac:dyDescent="0.15">
      <c r="B37" s="239"/>
      <c r="C37" s="240"/>
      <c r="D37" s="241"/>
      <c r="E37" s="242"/>
      <c r="F37" s="243"/>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45"/>
      <c r="AM37" s="245"/>
      <c r="AN37">
        <f>SUM(COUNTIF(G37:AK37,{"休"}))</f>
        <v>0</v>
      </c>
    </row>
    <row r="38" spans="2:43" ht="12.75" customHeight="1" x14ac:dyDescent="0.15">
      <c r="B38" s="246"/>
      <c r="C38" s="247"/>
      <c r="D38" s="248" t="s">
        <v>115</v>
      </c>
      <c r="E38" s="249"/>
      <c r="F38" s="250"/>
      <c r="G38" s="256" t="str">
        <f ca="1">'旬報(11月)'!D16</f>
        <v>土</v>
      </c>
      <c r="H38" s="257" t="str">
        <f ca="1">'旬報(11月)'!D17</f>
        <v>日</v>
      </c>
      <c r="I38" s="257" t="str">
        <f ca="1">'旬報(11月)'!D18</f>
        <v>月</v>
      </c>
      <c r="J38" s="257" t="str">
        <f ca="1">'旬報(11月)'!D19</f>
        <v>火</v>
      </c>
      <c r="K38" s="257" t="str">
        <f ca="1">'旬報(11月)'!D20</f>
        <v>水</v>
      </c>
      <c r="L38" s="257" t="str">
        <f ca="1">'旬報(11月)'!D21</f>
        <v>木</v>
      </c>
      <c r="M38" s="257" t="str">
        <f ca="1">'旬報(11月)'!D22</f>
        <v>金</v>
      </c>
      <c r="N38" s="257" t="str">
        <f ca="1">'旬報(11月)'!D23</f>
        <v>土</v>
      </c>
      <c r="O38" s="257" t="str">
        <f ca="1">'旬報(11月)'!D24</f>
        <v>日</v>
      </c>
      <c r="P38" s="257" t="str">
        <f ca="1">'旬報(11月)'!D25</f>
        <v>月</v>
      </c>
      <c r="Q38" s="257" t="str">
        <f ca="1">'旬報(11月)'!D36</f>
        <v>火</v>
      </c>
      <c r="R38" s="257" t="str">
        <f ca="1">'旬報(11月)'!D37</f>
        <v>水</v>
      </c>
      <c r="S38" s="257" t="str">
        <f ca="1">'旬報(11月)'!D38</f>
        <v>木</v>
      </c>
      <c r="T38" s="257" t="str">
        <f ca="1">'旬報(11月)'!D39</f>
        <v>金</v>
      </c>
      <c r="U38" s="257" t="str">
        <f ca="1">'旬報(11月)'!D40</f>
        <v>土</v>
      </c>
      <c r="V38" s="257" t="str">
        <f ca="1">'旬報(11月)'!D41</f>
        <v>日</v>
      </c>
      <c r="W38" s="257" t="str">
        <f ca="1">'旬報(11月)'!D42</f>
        <v>月</v>
      </c>
      <c r="X38" s="257" t="str">
        <f ca="1">'旬報(11月)'!D43</f>
        <v>火</v>
      </c>
      <c r="Y38" s="257" t="str">
        <f ca="1">'旬報(11月)'!D44</f>
        <v>水</v>
      </c>
      <c r="Z38" s="257" t="str">
        <f ca="1">'旬報(11月)'!D45</f>
        <v>木</v>
      </c>
      <c r="AA38" s="257" t="str">
        <f ca="1">'旬報(11月)'!D56</f>
        <v>金</v>
      </c>
      <c r="AB38" s="257" t="str">
        <f ca="1">'旬報(11月)'!D57</f>
        <v>土</v>
      </c>
      <c r="AC38" s="257" t="str">
        <f ca="1">'旬報(11月)'!D58</f>
        <v>日</v>
      </c>
      <c r="AD38" s="257" t="str">
        <f ca="1">'旬報(11月)'!D59</f>
        <v>月</v>
      </c>
      <c r="AE38" s="257" t="str">
        <f ca="1">'旬報(11月)'!D60</f>
        <v>火</v>
      </c>
      <c r="AF38" s="257" t="str">
        <f ca="1">'旬報(11月)'!D61</f>
        <v>水</v>
      </c>
      <c r="AG38" s="257" t="str">
        <f ca="1">'旬報(11月)'!D62</f>
        <v>木</v>
      </c>
      <c r="AH38" s="257" t="str">
        <f ca="1">'旬報(11月)'!D63</f>
        <v>金</v>
      </c>
      <c r="AI38" s="257" t="str">
        <f ca="1">'旬報(11月)'!D64</f>
        <v>土</v>
      </c>
      <c r="AJ38" s="257" t="str">
        <f ca="1">'旬報(11月)'!D65</f>
        <v>日</v>
      </c>
      <c r="AK38" s="258"/>
      <c r="AL38" s="92"/>
      <c r="AM38" s="92"/>
    </row>
    <row r="39" spans="2:43" ht="12.75" customHeight="1" x14ac:dyDescent="0.15">
      <c r="B39" s="503">
        <f t="shared" ref="B39" si="6">B35+1</f>
        <v>11</v>
      </c>
      <c r="C39" s="504" t="s">
        <v>1</v>
      </c>
      <c r="D39" s="234" t="s">
        <v>9</v>
      </c>
      <c r="E39" s="235"/>
      <c r="F39" s="236"/>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440" t="str">
        <f>IF(COUNTA(G39:AK39)=0,"",IF(実績調書取得率計算!U$66=1,"OK",IF(実績調書取得率計算!U$69=1,"OK","NG")))</f>
        <v/>
      </c>
      <c r="AM39" s="1"/>
      <c r="AN39">
        <f>SUM(COUNTIF(G39:AK39,{"休"}))</f>
        <v>0</v>
      </c>
      <c r="AP39">
        <f>SUM(COUNTIF(G39:AK39,{"■"}))</f>
        <v>0</v>
      </c>
      <c r="AQ39">
        <f>AN39+AP39</f>
        <v>0</v>
      </c>
    </row>
    <row r="40" spans="2:43" ht="12.75" customHeight="1" x14ac:dyDescent="0.15">
      <c r="B40" s="503"/>
      <c r="C40" s="504"/>
      <c r="D40" s="234" t="s">
        <v>10</v>
      </c>
      <c r="E40" s="235"/>
      <c r="F40" s="236"/>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441"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239"/>
      <c r="C41" s="240"/>
      <c r="D41" s="241"/>
      <c r="E41" s="242"/>
      <c r="F41" s="243"/>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45"/>
      <c r="AM41" s="245"/>
      <c r="AN41">
        <f>SUM(COUNTIF(G41:AK41,{"休"}))</f>
        <v>0</v>
      </c>
    </row>
    <row r="42" spans="2:43" ht="12.75" customHeight="1" x14ac:dyDescent="0.15">
      <c r="B42" s="246"/>
      <c r="C42" s="247"/>
      <c r="D42" s="248" t="s">
        <v>115</v>
      </c>
      <c r="E42" s="249"/>
      <c r="F42" s="250"/>
      <c r="G42" s="256" t="str">
        <f ca="1">'旬報(12月)'!D16</f>
        <v>月</v>
      </c>
      <c r="H42" s="257" t="str">
        <f ca="1">'旬報(12月)'!D17</f>
        <v>火</v>
      </c>
      <c r="I42" s="257" t="str">
        <f ca="1">'旬報(12月)'!D18</f>
        <v>水</v>
      </c>
      <c r="J42" s="257" t="str">
        <f ca="1">'旬報(12月)'!D19</f>
        <v>木</v>
      </c>
      <c r="K42" s="257" t="str">
        <f ca="1">'旬報(12月)'!D20</f>
        <v>金</v>
      </c>
      <c r="L42" s="257" t="str">
        <f ca="1">'旬報(12月)'!D21</f>
        <v>土</v>
      </c>
      <c r="M42" s="257" t="str">
        <f ca="1">'旬報(12月)'!D22</f>
        <v>日</v>
      </c>
      <c r="N42" s="257" t="str">
        <f ca="1">'旬報(12月)'!D23</f>
        <v>月</v>
      </c>
      <c r="O42" s="257" t="str">
        <f ca="1">'旬報(12月)'!D24</f>
        <v>火</v>
      </c>
      <c r="P42" s="257" t="str">
        <f ca="1">'旬報(12月)'!D25</f>
        <v>水</v>
      </c>
      <c r="Q42" s="257" t="str">
        <f ca="1">'旬報(12月)'!D36</f>
        <v>木</v>
      </c>
      <c r="R42" s="257" t="str">
        <f ca="1">'旬報(12月)'!D37</f>
        <v>金</v>
      </c>
      <c r="S42" s="257" t="str">
        <f ca="1">'旬報(12月)'!D38</f>
        <v>土</v>
      </c>
      <c r="T42" s="257" t="str">
        <f ca="1">'旬報(12月)'!D39</f>
        <v>日</v>
      </c>
      <c r="U42" s="257" t="str">
        <f ca="1">'旬報(12月)'!D40</f>
        <v>月</v>
      </c>
      <c r="V42" s="257" t="str">
        <f ca="1">'旬報(12月)'!D41</f>
        <v>火</v>
      </c>
      <c r="W42" s="257" t="str">
        <f ca="1">'旬報(12月)'!D42</f>
        <v>水</v>
      </c>
      <c r="X42" s="257" t="str">
        <f ca="1">'旬報(12月)'!D43</f>
        <v>木</v>
      </c>
      <c r="Y42" s="257" t="str">
        <f ca="1">'旬報(12月)'!D44</f>
        <v>金</v>
      </c>
      <c r="Z42" s="257" t="str">
        <f ca="1">'旬報(12月)'!D45</f>
        <v>土</v>
      </c>
      <c r="AA42" s="257" t="str">
        <f ca="1">'旬報(12月)'!D56</f>
        <v>日</v>
      </c>
      <c r="AB42" s="257" t="str">
        <f ca="1">'旬報(12月)'!D57</f>
        <v>月</v>
      </c>
      <c r="AC42" s="257" t="str">
        <f ca="1">'旬報(12月)'!D58</f>
        <v>火</v>
      </c>
      <c r="AD42" s="257" t="str">
        <f ca="1">'旬報(12月)'!D59</f>
        <v>水</v>
      </c>
      <c r="AE42" s="257" t="str">
        <f ca="1">'旬報(12月)'!D60</f>
        <v>木</v>
      </c>
      <c r="AF42" s="257" t="str">
        <f ca="1">'旬報(12月)'!D61</f>
        <v>金</v>
      </c>
      <c r="AG42" s="257" t="str">
        <f ca="1">'旬報(12月)'!D62</f>
        <v>土</v>
      </c>
      <c r="AH42" s="259" t="str">
        <f ca="1">'旬報(12月)'!D63</f>
        <v>日</v>
      </c>
      <c r="AI42" s="260" t="s">
        <v>276</v>
      </c>
      <c r="AJ42" s="261" t="s">
        <v>276</v>
      </c>
      <c r="AK42" s="262" t="s">
        <v>276</v>
      </c>
      <c r="AL42" s="92"/>
      <c r="AM42" s="92"/>
      <c r="AO42" s="1"/>
    </row>
    <row r="43" spans="2:43" ht="12.75" customHeight="1" x14ac:dyDescent="0.15">
      <c r="B43" s="503">
        <f t="shared" ref="B43" si="7">B39+1</f>
        <v>12</v>
      </c>
      <c r="C43" s="504" t="s">
        <v>1</v>
      </c>
      <c r="D43" s="234" t="s">
        <v>9</v>
      </c>
      <c r="E43" s="235"/>
      <c r="F43" s="236"/>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263"/>
      <c r="AI43" s="483" t="s">
        <v>74</v>
      </c>
      <c r="AJ43" s="484" t="s">
        <v>74</v>
      </c>
      <c r="AK43" s="485" t="s">
        <v>74</v>
      </c>
      <c r="AL43" s="440" t="str">
        <f ca="1">IF(COUNTA(G43:AK43)=0,"",IF(実績調書取得率計算!W$66=1,"OK",IF(実績調書取得率計算!W$69=1,"OK","NG")))</f>
        <v>OK</v>
      </c>
      <c r="AM43" s="1"/>
      <c r="AN43">
        <f ca="1">SUM(COUNTIF(G43:AK43,{"休"}))-AO43</f>
        <v>0</v>
      </c>
      <c r="AO43" s="442">
        <f ca="1">IF(B43=12,IF(AL43="",0,3))</f>
        <v>3</v>
      </c>
      <c r="AP43">
        <f>SUM(COUNTIF(G43:AK43,{"■"}))</f>
        <v>0</v>
      </c>
      <c r="AQ43">
        <f ca="1">AN43+AP43</f>
        <v>0</v>
      </c>
    </row>
    <row r="44" spans="2:43" ht="12.75" customHeight="1" x14ac:dyDescent="0.15">
      <c r="B44" s="503"/>
      <c r="C44" s="504"/>
      <c r="D44" s="234" t="s">
        <v>10</v>
      </c>
      <c r="E44" s="235"/>
      <c r="F44" s="236"/>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263"/>
      <c r="AI44" s="483" t="s">
        <v>74</v>
      </c>
      <c r="AJ44" s="484" t="s">
        <v>74</v>
      </c>
      <c r="AK44" s="485" t="s">
        <v>74</v>
      </c>
      <c r="AL44" s="441" t="str">
        <f ca="1">IF(COUNTA(G44:AK44)=0,"",IF(実績調書取得率計算!W$67=1,"OK",IF(実績調書取得率計算!W$70=1,"OK","NG")))</f>
        <v>OK</v>
      </c>
      <c r="AM44" s="1"/>
      <c r="AN44">
        <f ca="1">SUM(COUNTIF(G44:AK44,{"休"}))-AO44</f>
        <v>0</v>
      </c>
      <c r="AO44" s="442">
        <f ca="1">IF(B43=12,IF(AL44="",0,3))</f>
        <v>3</v>
      </c>
      <c r="AP44">
        <f>SUM(COUNTIF(G44:AK44,{"■"}))</f>
        <v>0</v>
      </c>
      <c r="AQ44">
        <f ca="1">AN44+AP44</f>
        <v>0</v>
      </c>
    </row>
    <row r="45" spans="2:43" ht="12.75" customHeight="1" thickBot="1" x14ac:dyDescent="0.2">
      <c r="B45" s="239"/>
      <c r="C45" s="240"/>
      <c r="D45" s="241"/>
      <c r="E45" s="242"/>
      <c r="F45" s="243"/>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65"/>
      <c r="AI45" s="266"/>
      <c r="AJ45" s="267"/>
      <c r="AK45" s="268"/>
      <c r="AL45" s="245"/>
      <c r="AM45" s="245"/>
      <c r="AN45">
        <f>SUM(COUNTIF(G45:AK45,{"休"}))</f>
        <v>0</v>
      </c>
    </row>
    <row r="46" spans="2:43" ht="12.75" customHeight="1" x14ac:dyDescent="0.15">
      <c r="B46" s="506" t="str">
        <f ca="1">ｶﾚﾝﾀﾞｰ!QT1+1&amp;"年"</f>
        <v>2026年</v>
      </c>
      <c r="C46" s="507"/>
      <c r="D46" s="248" t="s">
        <v>115</v>
      </c>
      <c r="E46" s="249"/>
      <c r="F46" s="249"/>
      <c r="G46" s="260" t="s">
        <v>277</v>
      </c>
      <c r="H46" s="261" t="s">
        <v>277</v>
      </c>
      <c r="I46" s="262" t="s">
        <v>277</v>
      </c>
      <c r="J46" s="256" t="str">
        <f ca="1">'旬報(翌1月)'!D19</f>
        <v>日</v>
      </c>
      <c r="K46" s="257" t="str">
        <f ca="1">'旬報(翌1月)'!D20</f>
        <v>月</v>
      </c>
      <c r="L46" s="257" t="str">
        <f ca="1">'旬報(翌1月)'!D21</f>
        <v>火</v>
      </c>
      <c r="M46" s="257" t="str">
        <f ca="1">'旬報(翌1月)'!D22</f>
        <v>水</v>
      </c>
      <c r="N46" s="257" t="str">
        <f ca="1">'旬報(翌1月)'!D23</f>
        <v>木</v>
      </c>
      <c r="O46" s="257" t="str">
        <f ca="1">'旬報(翌1月)'!D24</f>
        <v>金</v>
      </c>
      <c r="P46" s="257" t="str">
        <f ca="1">'旬報(翌1月)'!D25</f>
        <v>土</v>
      </c>
      <c r="Q46" s="257" t="str">
        <f ca="1">'旬報(翌1月)'!D36</f>
        <v>日</v>
      </c>
      <c r="R46" s="257" t="str">
        <f ca="1">'旬報(翌1月)'!D37</f>
        <v>月</v>
      </c>
      <c r="S46" s="257" t="str">
        <f ca="1">'旬報(翌1月)'!D38</f>
        <v>火</v>
      </c>
      <c r="T46" s="257" t="str">
        <f ca="1">'旬報(翌1月)'!D39</f>
        <v>水</v>
      </c>
      <c r="U46" s="257" t="str">
        <f ca="1">'旬報(翌1月)'!D40</f>
        <v>木</v>
      </c>
      <c r="V46" s="257" t="str">
        <f ca="1">'旬報(翌1月)'!D41</f>
        <v>金</v>
      </c>
      <c r="W46" s="257" t="str">
        <f ca="1">'旬報(翌1月)'!D42</f>
        <v>土</v>
      </c>
      <c r="X46" s="257" t="str">
        <f ca="1">'旬報(翌1月)'!D43</f>
        <v>日</v>
      </c>
      <c r="Y46" s="257" t="str">
        <f ca="1">'旬報(翌1月)'!D44</f>
        <v>月</v>
      </c>
      <c r="Z46" s="257" t="str">
        <f ca="1">'旬報(翌1月)'!D45</f>
        <v>火</v>
      </c>
      <c r="AA46" s="257" t="str">
        <f ca="1">'旬報(翌1月)'!D56</f>
        <v>水</v>
      </c>
      <c r="AB46" s="257" t="str">
        <f ca="1">'旬報(翌1月)'!D57</f>
        <v>木</v>
      </c>
      <c r="AC46" s="257" t="str">
        <f ca="1">'旬報(翌1月)'!D58</f>
        <v>金</v>
      </c>
      <c r="AD46" s="257" t="str">
        <f ca="1">'旬報(翌1月)'!D59</f>
        <v>土</v>
      </c>
      <c r="AE46" s="257" t="str">
        <f ca="1">'旬報(翌1月)'!D60</f>
        <v>日</v>
      </c>
      <c r="AF46" s="257" t="str">
        <f ca="1">'旬報(翌1月)'!D61</f>
        <v>月</v>
      </c>
      <c r="AG46" s="257" t="str">
        <f ca="1">'旬報(翌1月)'!D62</f>
        <v>火</v>
      </c>
      <c r="AH46" s="257" t="str">
        <f ca="1">'旬報(翌1月)'!D63</f>
        <v>水</v>
      </c>
      <c r="AI46" s="269" t="str">
        <f ca="1">IF(OR('旬報(翌1月)'!D64="土",'旬報(翌1月)'!D64="日"),'旬報(翌1月)'!D64,"年")</f>
        <v>年</v>
      </c>
      <c r="AJ46" s="269" t="str">
        <f ca="1">'旬報(翌1月)'!D65</f>
        <v>金</v>
      </c>
      <c r="AK46" s="270" t="str">
        <f ca="1">'旬報(翌1月)'!D66</f>
        <v>土</v>
      </c>
      <c r="AL46" s="92"/>
      <c r="AM46" s="92"/>
      <c r="AO46" s="1"/>
    </row>
    <row r="47" spans="2:43" ht="12.75" customHeight="1" x14ac:dyDescent="0.15">
      <c r="B47" s="503">
        <f>B7-2</f>
        <v>1</v>
      </c>
      <c r="C47" s="504" t="s">
        <v>1</v>
      </c>
      <c r="D47" s="234" t="s">
        <v>9</v>
      </c>
      <c r="E47" s="235"/>
      <c r="F47" s="235"/>
      <c r="G47" s="483" t="s">
        <v>74</v>
      </c>
      <c r="H47" s="484" t="s">
        <v>74</v>
      </c>
      <c r="I47" s="485" t="s">
        <v>74</v>
      </c>
      <c r="J47" s="264"/>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440" t="str">
        <f ca="1">IF(COUNTA(G47:AK47)=0,"",IF(実績調書取得率計算!Y$66=1,"OK",IF(実績調書取得率計算!Y$69=1,"OK","NG")))</f>
        <v>OK</v>
      </c>
      <c r="AM47" s="1"/>
      <c r="AN47">
        <f ca="1">SUM(COUNTIF(G47:AK47,{"休"}))-AO47</f>
        <v>0</v>
      </c>
      <c r="AO47" s="442">
        <f ca="1">IF(B47=1,IF(AL47="",0,3))</f>
        <v>3</v>
      </c>
      <c r="AP47">
        <f>SUM(COUNTIF(G47:AK47,{"■"}))</f>
        <v>0</v>
      </c>
      <c r="AQ47">
        <f ca="1">AN47+AP47</f>
        <v>0</v>
      </c>
    </row>
    <row r="48" spans="2:43" ht="12.75" customHeight="1" x14ac:dyDescent="0.15">
      <c r="B48" s="503"/>
      <c r="C48" s="504"/>
      <c r="D48" s="234" t="s">
        <v>10</v>
      </c>
      <c r="E48" s="235"/>
      <c r="F48" s="235"/>
      <c r="G48" s="483" t="s">
        <v>74</v>
      </c>
      <c r="H48" s="484" t="s">
        <v>74</v>
      </c>
      <c r="I48" s="485" t="s">
        <v>74</v>
      </c>
      <c r="J48" s="264"/>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441" t="str">
        <f ca="1">IF(COUNTA(G48:AK48)=0,"",IF(実績調書取得率計算!Y$67=1,"OK",IF(実績調書取得率計算!Y$70=1,"OK","NG")))</f>
        <v>OK</v>
      </c>
      <c r="AM48" s="1"/>
      <c r="AN48">
        <f ca="1">SUM(COUNTIF(G48:AK48,{"休"}))-AO48</f>
        <v>0</v>
      </c>
      <c r="AO48" s="442">
        <f ca="1">IF(B47=1,IF(AL48="",0,3))</f>
        <v>3</v>
      </c>
      <c r="AP48">
        <f>SUM(COUNTIF(G48:AK48,{"■"}))</f>
        <v>0</v>
      </c>
      <c r="AQ48">
        <f ca="1">AN48+AP48</f>
        <v>0</v>
      </c>
    </row>
    <row r="49" spans="2:43" ht="12.75" customHeight="1" thickBot="1" x14ac:dyDescent="0.2">
      <c r="B49" s="239"/>
      <c r="C49" s="240"/>
      <c r="D49" s="241"/>
      <c r="E49" s="242"/>
      <c r="F49" s="242"/>
      <c r="G49" s="266"/>
      <c r="H49" s="267"/>
      <c r="I49" s="268"/>
      <c r="J49" s="254"/>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45"/>
      <c r="AM49" s="245"/>
      <c r="AN49">
        <f>SUM(COUNTIF(G49:AK49,{"休"}))</f>
        <v>0</v>
      </c>
    </row>
    <row r="50" spans="2:43" ht="12.75" customHeight="1" x14ac:dyDescent="0.15">
      <c r="B50" s="246"/>
      <c r="C50" s="247"/>
      <c r="D50" s="248" t="s">
        <v>115</v>
      </c>
      <c r="E50" s="249"/>
      <c r="F50" s="250"/>
      <c r="G50" s="271" t="str">
        <f ca="1">'旬報(翌2月)'!D16</f>
        <v>日</v>
      </c>
      <c r="H50" s="269" t="str">
        <f ca="1">'旬報(翌2月)'!D17</f>
        <v>月</v>
      </c>
      <c r="I50" s="269" t="str">
        <f ca="1">'旬報(翌2月)'!D18</f>
        <v>火</v>
      </c>
      <c r="J50" s="257" t="str">
        <f ca="1">'旬報(翌2月)'!D19</f>
        <v>水</v>
      </c>
      <c r="K50" s="257" t="str">
        <f ca="1">'旬報(翌2月)'!D20</f>
        <v>木</v>
      </c>
      <c r="L50" s="257" t="str">
        <f ca="1">'旬報(翌2月)'!D21</f>
        <v>金</v>
      </c>
      <c r="M50" s="257" t="str">
        <f ca="1">'旬報(翌2月)'!D22</f>
        <v>土</v>
      </c>
      <c r="N50" s="257" t="str">
        <f ca="1">'旬報(翌2月)'!D23</f>
        <v>日</v>
      </c>
      <c r="O50" s="257" t="str">
        <f ca="1">'旬報(翌2月)'!D24</f>
        <v>月</v>
      </c>
      <c r="P50" s="257" t="str">
        <f ca="1">'旬報(翌2月)'!D25</f>
        <v>火</v>
      </c>
      <c r="Q50" s="257" t="str">
        <f ca="1">'旬報(翌2月)'!D36</f>
        <v>水</v>
      </c>
      <c r="R50" s="257" t="str">
        <f ca="1">'旬報(翌2月)'!D37</f>
        <v>木</v>
      </c>
      <c r="S50" s="257" t="str">
        <f ca="1">'旬報(翌2月)'!D38</f>
        <v>金</v>
      </c>
      <c r="T50" s="257" t="str">
        <f ca="1">'旬報(翌2月)'!D39</f>
        <v>土</v>
      </c>
      <c r="U50" s="257" t="str">
        <f ca="1">'旬報(翌2月)'!D40</f>
        <v>日</v>
      </c>
      <c r="V50" s="257" t="str">
        <f ca="1">'旬報(翌2月)'!D41</f>
        <v>月</v>
      </c>
      <c r="W50" s="257" t="str">
        <f ca="1">'旬報(翌2月)'!D42</f>
        <v>火</v>
      </c>
      <c r="X50" s="257" t="str">
        <f ca="1">'旬報(翌2月)'!D43</f>
        <v>水</v>
      </c>
      <c r="Y50" s="257" t="str">
        <f ca="1">'旬報(翌2月)'!D44</f>
        <v>木</v>
      </c>
      <c r="Z50" s="257" t="str">
        <f ca="1">'旬報(翌2月)'!D45</f>
        <v>金</v>
      </c>
      <c r="AA50" s="257" t="str">
        <f ca="1">'旬報(翌2月)'!D56</f>
        <v>土</v>
      </c>
      <c r="AB50" s="257" t="str">
        <f ca="1">'旬報(翌2月)'!D57</f>
        <v>日</v>
      </c>
      <c r="AC50" s="257" t="str">
        <f ca="1">'旬報(翌2月)'!D58</f>
        <v>月</v>
      </c>
      <c r="AD50" s="257" t="str">
        <f ca="1">'旬報(翌2月)'!D59</f>
        <v>火</v>
      </c>
      <c r="AE50" s="257" t="str">
        <f ca="1">'旬報(翌2月)'!D60</f>
        <v>水</v>
      </c>
      <c r="AF50" s="257" t="str">
        <f ca="1">'旬報(翌2月)'!D61</f>
        <v>木</v>
      </c>
      <c r="AG50" s="257" t="str">
        <f ca="1">'旬報(翌2月)'!D62</f>
        <v>金</v>
      </c>
      <c r="AH50" s="257" t="str">
        <f ca="1">'旬報(翌2月)'!D63</f>
        <v>土</v>
      </c>
      <c r="AI50" s="257" t="str">
        <f ca="1">'旬報(翌2月)'!D64</f>
        <v/>
      </c>
      <c r="AJ50" s="257"/>
      <c r="AK50" s="258"/>
      <c r="AL50" s="92"/>
      <c r="AM50" s="92"/>
    </row>
    <row r="51" spans="2:43" ht="12.75" customHeight="1" x14ac:dyDescent="0.15">
      <c r="B51" s="503">
        <f t="shared" ref="B51" si="8">B47+1</f>
        <v>2</v>
      </c>
      <c r="C51" s="504" t="s">
        <v>1</v>
      </c>
      <c r="D51" s="234" t="s">
        <v>9</v>
      </c>
      <c r="E51" s="235"/>
      <c r="F51" s="236"/>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440" t="str">
        <f>IF(COUNTA(G51:AK51)=0,"",IF(実績調書取得率計算!AA$66=1,"OK",IF(実績調書取得率計算!AA$69=1,"OK","NG")))</f>
        <v/>
      </c>
      <c r="AM51" s="1"/>
      <c r="AN51">
        <f>SUM(COUNTIF(G51:AK51,{"休"}))</f>
        <v>0</v>
      </c>
      <c r="AP51">
        <f>SUM(COUNTIF(G51:AK51,{"■"}))</f>
        <v>0</v>
      </c>
      <c r="AQ51">
        <f>AN51+AP51</f>
        <v>0</v>
      </c>
    </row>
    <row r="52" spans="2:43" ht="12.75" customHeight="1" x14ac:dyDescent="0.15">
      <c r="B52" s="503"/>
      <c r="C52" s="504"/>
      <c r="D52" s="234" t="s">
        <v>10</v>
      </c>
      <c r="E52" s="235"/>
      <c r="F52" s="236"/>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441" t="str">
        <f>IF(COUNTA(G52:AK52)=0,"",IF(実績調書取得率計算!AA$67=1,"OK",IF(実績調書取得率計算!AA$70=1,"OK","NG")))</f>
        <v/>
      </c>
      <c r="AM52" s="1"/>
      <c r="AN52">
        <f>SUM(COUNTIF(G52:AK52,{"休"}))</f>
        <v>0</v>
      </c>
      <c r="AP52">
        <f>SUM(COUNTIF(G52:AK52,{"■"}))</f>
        <v>0</v>
      </c>
      <c r="AQ52">
        <f>AN52+AP52</f>
        <v>0</v>
      </c>
    </row>
    <row r="53" spans="2:43" ht="12.75" customHeight="1" x14ac:dyDescent="0.15">
      <c r="B53" s="239"/>
      <c r="C53" s="240"/>
      <c r="D53" s="241"/>
      <c r="E53" s="242"/>
      <c r="F53" s="243"/>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45"/>
      <c r="AM53" s="245"/>
      <c r="AN53">
        <f>SUM(COUNTIF(G53:AK53,{"休"}))</f>
        <v>0</v>
      </c>
    </row>
    <row r="54" spans="2:43" ht="12.75" customHeight="1" x14ac:dyDescent="0.15">
      <c r="B54" s="246"/>
      <c r="C54" s="247"/>
      <c r="D54" s="248" t="s">
        <v>115</v>
      </c>
      <c r="E54" s="249"/>
      <c r="F54" s="250"/>
      <c r="G54" s="256" t="str">
        <f ca="1">'旬報(翌3月)'!D16</f>
        <v>日</v>
      </c>
      <c r="H54" s="257" t="str">
        <f ca="1">'旬報(翌3月)'!D17</f>
        <v>月</v>
      </c>
      <c r="I54" s="257" t="str">
        <f ca="1">'旬報(翌3月)'!D18</f>
        <v>火</v>
      </c>
      <c r="J54" s="257" t="str">
        <f ca="1">'旬報(翌3月)'!D19</f>
        <v>水</v>
      </c>
      <c r="K54" s="257" t="str">
        <f ca="1">'旬報(翌3月)'!D20</f>
        <v>木</v>
      </c>
      <c r="L54" s="257" t="str">
        <f ca="1">'旬報(翌3月)'!D21</f>
        <v>金</v>
      </c>
      <c r="M54" s="257" t="str">
        <f ca="1">'旬報(翌3月)'!D22</f>
        <v>土</v>
      </c>
      <c r="N54" s="257" t="str">
        <f ca="1">'旬報(翌3月)'!D23</f>
        <v>日</v>
      </c>
      <c r="O54" s="257" t="str">
        <f ca="1">'旬報(翌3月)'!D24</f>
        <v>月</v>
      </c>
      <c r="P54" s="257" t="str">
        <f ca="1">'旬報(翌3月)'!D25</f>
        <v>火</v>
      </c>
      <c r="Q54" s="257" t="str">
        <f ca="1">'旬報(翌3月)'!D36</f>
        <v>水</v>
      </c>
      <c r="R54" s="257" t="str">
        <f ca="1">'旬報(翌3月)'!D37</f>
        <v>木</v>
      </c>
      <c r="S54" s="257" t="str">
        <f ca="1">'旬報(翌3月)'!D38</f>
        <v>金</v>
      </c>
      <c r="T54" s="257" t="str">
        <f ca="1">'旬報(翌3月)'!D39</f>
        <v>土</v>
      </c>
      <c r="U54" s="257" t="str">
        <f ca="1">'旬報(翌3月)'!D40</f>
        <v>日</v>
      </c>
      <c r="V54" s="257" t="str">
        <f ca="1">'旬報(翌3月)'!D41</f>
        <v>月</v>
      </c>
      <c r="W54" s="257" t="str">
        <f ca="1">'旬報(翌3月)'!D42</f>
        <v>火</v>
      </c>
      <c r="X54" s="257" t="str">
        <f ca="1">'旬報(翌3月)'!D43</f>
        <v>水</v>
      </c>
      <c r="Y54" s="257" t="str">
        <f ca="1">'旬報(翌3月)'!D44</f>
        <v>木</v>
      </c>
      <c r="Z54" s="257" t="str">
        <f ca="1">'旬報(翌3月)'!D45</f>
        <v>金</v>
      </c>
      <c r="AA54" s="257" t="str">
        <f ca="1">'旬報(翌3月)'!D56</f>
        <v>土</v>
      </c>
      <c r="AB54" s="257" t="str">
        <f ca="1">'旬報(翌3月)'!D57</f>
        <v>日</v>
      </c>
      <c r="AC54" s="257" t="str">
        <f ca="1">'旬報(翌3月)'!D58</f>
        <v>月</v>
      </c>
      <c r="AD54" s="257" t="str">
        <f ca="1">'旬報(翌3月)'!D59</f>
        <v>火</v>
      </c>
      <c r="AE54" s="257" t="str">
        <f ca="1">'旬報(翌3月)'!D60</f>
        <v>水</v>
      </c>
      <c r="AF54" s="257" t="str">
        <f ca="1">'旬報(翌3月)'!D61</f>
        <v>木</v>
      </c>
      <c r="AG54" s="257" t="str">
        <f ca="1">'旬報(翌3月)'!D62</f>
        <v>金</v>
      </c>
      <c r="AH54" s="257" t="str">
        <f ca="1">'旬報(翌3月)'!D63</f>
        <v>土</v>
      </c>
      <c r="AI54" s="257" t="str">
        <f ca="1">'旬報(翌3月)'!D64</f>
        <v>日</v>
      </c>
      <c r="AJ54" s="257" t="str">
        <f ca="1">'旬報(翌3月)'!D65</f>
        <v>月</v>
      </c>
      <c r="AK54" s="258" t="str">
        <f ca="1">'旬報(翌3月)'!D66</f>
        <v>火</v>
      </c>
      <c r="AL54" s="92"/>
      <c r="AM54" s="92"/>
    </row>
    <row r="55" spans="2:43" ht="12.75" customHeight="1" x14ac:dyDescent="0.15">
      <c r="B55" s="503">
        <f t="shared" ref="B55" si="9">B51+1</f>
        <v>3</v>
      </c>
      <c r="C55" s="504" t="s">
        <v>1</v>
      </c>
      <c r="D55" s="234" t="s">
        <v>9</v>
      </c>
      <c r="E55" s="235"/>
      <c r="F55" s="236"/>
      <c r="G55" s="438"/>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440" t="str">
        <f>IF(COUNTA(G55:AK55)=0,"",IF(実績調書取得率計算!AC$66=1,"OK",IF(実績調書取得率計算!AC$69=1,"OK","NG")))</f>
        <v/>
      </c>
      <c r="AM55" s="1"/>
      <c r="AN55">
        <f>SUM(COUNTIF(G55:AK55,{"休"}))</f>
        <v>0</v>
      </c>
      <c r="AP55">
        <f>SUM(COUNTIF(G55:AK55,{"■"}))</f>
        <v>0</v>
      </c>
      <c r="AQ55">
        <f>AN55+AP55</f>
        <v>0</v>
      </c>
    </row>
    <row r="56" spans="2:43" ht="12.75" customHeight="1" x14ac:dyDescent="0.15">
      <c r="B56" s="503"/>
      <c r="C56" s="504"/>
      <c r="D56" s="234" t="s">
        <v>10</v>
      </c>
      <c r="E56" s="235"/>
      <c r="F56" s="236"/>
      <c r="G56" s="43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441" t="str">
        <f>IF(COUNTA(G56:AK56)=0,"",IF(実績調書取得率計算!AC$67=1,"OK",IF(実績調書取得率計算!AC$70=1,"OK","NG")))</f>
        <v/>
      </c>
      <c r="AM56" s="1"/>
      <c r="AN56">
        <f>SUM(COUNTIF(G56:AK56,{"休"}))</f>
        <v>0</v>
      </c>
      <c r="AP56">
        <f>SUM(COUNTIF(G56:AK56,{"■"}))</f>
        <v>0</v>
      </c>
      <c r="AQ56">
        <f>AN56+AP56</f>
        <v>0</v>
      </c>
    </row>
    <row r="57" spans="2:43" ht="12.75" customHeight="1" x14ac:dyDescent="0.15">
      <c r="B57" s="272"/>
      <c r="C57" s="273"/>
      <c r="D57" s="274"/>
      <c r="E57" s="275"/>
      <c r="F57" s="276"/>
      <c r="G57" s="439"/>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45"/>
      <c r="AM57" s="245"/>
      <c r="AN57">
        <f>SUM(COUNTIF(G57:AK57,{"休"}))</f>
        <v>0</v>
      </c>
    </row>
    <row r="58" spans="2:43" ht="13.5" customHeight="1" x14ac:dyDescent="0.15">
      <c r="G58" s="43" t="s">
        <v>75</v>
      </c>
      <c r="H58" s="43"/>
      <c r="I58" s="43"/>
      <c r="J58" s="43"/>
      <c r="K58" s="43"/>
      <c r="L58" s="43"/>
    </row>
    <row r="59" spans="2:43" ht="18" customHeight="1" x14ac:dyDescent="0.15">
      <c r="O59" s="487" t="s">
        <v>36</v>
      </c>
      <c r="R59" s="84"/>
      <c r="S59" s="95"/>
      <c r="T59" s="1"/>
      <c r="U59" s="84"/>
      <c r="V59" s="85"/>
      <c r="W59" s="85"/>
      <c r="X59" s="85"/>
      <c r="Y59" s="84"/>
      <c r="Z59" s="84"/>
      <c r="AA59" s="1"/>
      <c r="AB59" s="85"/>
      <c r="AC59" s="516"/>
      <c r="AD59" s="516"/>
      <c r="AE59" s="451"/>
      <c r="AF59" s="451"/>
      <c r="AG59" s="451"/>
      <c r="AH59" s="451"/>
      <c r="AI59" s="516"/>
      <c r="AJ59" s="516"/>
      <c r="AK59" s="451"/>
      <c r="AN59">
        <f ca="1">AN7+AN11+AN15+AN19+AN23+AN27+AN31+AN35+AN39+AN43+AN47+AN51+AN55</f>
        <v>0</v>
      </c>
      <c r="AP59">
        <f>AP7+AP11+AP15+AP19+AP23+AP27+AP31+AP35+AP39+AP43+AP47+AP51+AP55</f>
        <v>0</v>
      </c>
      <c r="AQ59">
        <f ca="1">AQ7+AQ11+AQ15+AQ19+AQ23+AQ27+AQ31+AQ35+AQ39+AQ43+AQ47+AQ51+AQ55</f>
        <v>0</v>
      </c>
    </row>
    <row r="60" spans="2:43" ht="18" customHeight="1" x14ac:dyDescent="0.15">
      <c r="O60" s="278"/>
      <c r="R60" s="84"/>
      <c r="S60" s="95" t="s">
        <v>65</v>
      </c>
      <c r="T60" s="1" t="s">
        <v>62</v>
      </c>
      <c r="U60" s="84" t="s">
        <v>66</v>
      </c>
      <c r="V60" s="85"/>
      <c r="W60" s="85"/>
      <c r="X60" s="85"/>
      <c r="Y60" s="84"/>
      <c r="Z60" s="84"/>
      <c r="AA60" s="1"/>
      <c r="AB60" s="85"/>
      <c r="AC60" s="516"/>
      <c r="AD60" s="516"/>
      <c r="AE60" s="451"/>
      <c r="AF60" s="451"/>
      <c r="AG60" s="451"/>
      <c r="AH60" s="451"/>
      <c r="AI60" s="516"/>
      <c r="AJ60" s="516"/>
      <c r="AK60" s="451"/>
    </row>
    <row r="61" spans="2:43" ht="18" customHeight="1" thickBot="1" x14ac:dyDescent="0.2">
      <c r="R61" s="83"/>
      <c r="S61" s="83"/>
      <c r="T61" s="1" t="s">
        <v>62</v>
      </c>
      <c r="U61" s="515" t="str">
        <f ca="1">CONCATENATE($AN$59+$AO$59&amp;"日","/",$AQ$59+$AO$59&amp;"日")</f>
        <v>0日/0日</v>
      </c>
      <c r="V61" s="515"/>
      <c r="AC61" s="516"/>
      <c r="AD61" s="516"/>
      <c r="AE61" s="451"/>
      <c r="AF61" s="451"/>
      <c r="AG61" s="451"/>
      <c r="AH61" s="451"/>
      <c r="AI61" s="516"/>
      <c r="AJ61" s="516"/>
      <c r="AK61" s="451"/>
      <c r="AN61">
        <f ca="1">AN8+AN12+AN16+AN20+AN24+AN28+AN32+AN36+AN40+AN44+AN48+AN52+AN56</f>
        <v>0</v>
      </c>
      <c r="AP61">
        <f>AP8+AP12+AP16+AP20+AP24+AP28+AP32+AP36+AP40+AP44+AP48+AP52+AP56</f>
        <v>0</v>
      </c>
      <c r="AQ61" s="15">
        <f ca="1">AQ8+AQ12+AQ16+AQ20+AQ24+AQ28+AQ32+AQ36+AQ40+AQ44+AQ48+AQ52+AQ56</f>
        <v>0</v>
      </c>
    </row>
    <row r="62" spans="2:43" ht="18" customHeight="1" thickBot="1" x14ac:dyDescent="0.2">
      <c r="R62" s="83"/>
      <c r="S62" s="83"/>
      <c r="T62" s="1" t="s">
        <v>62</v>
      </c>
      <c r="U62" s="517">
        <f ca="1">IF(AN59=0,0,($AN$59+$AO$59)/($AQ$59+$AO$59))</f>
        <v>0</v>
      </c>
      <c r="V62" s="518"/>
      <c r="W62" s="445"/>
      <c r="X62" s="519"/>
      <c r="Y62" s="519"/>
      <c r="Z62" s="519"/>
      <c r="AA62" s="519"/>
      <c r="AB62" s="1"/>
      <c r="AC62" s="452"/>
      <c r="AD62" s="453"/>
      <c r="AE62" s="454"/>
      <c r="AF62" s="454"/>
      <c r="AG62" s="454"/>
      <c r="AH62" s="455"/>
      <c r="AI62" s="516"/>
      <c r="AJ62" s="516"/>
      <c r="AK62" s="451"/>
    </row>
    <row r="63" spans="2:43" ht="18" customHeight="1" thickBot="1" x14ac:dyDescent="0.2">
      <c r="R63" s="83"/>
      <c r="S63" s="83"/>
      <c r="T63" s="442"/>
      <c r="U63" s="448"/>
      <c r="V63" s="448"/>
      <c r="W63" s="446"/>
      <c r="X63" s="447"/>
      <c r="Y63" s="447"/>
      <c r="Z63" s="447"/>
      <c r="AA63" s="447"/>
      <c r="AB63" s="442"/>
      <c r="AC63" s="452"/>
      <c r="AD63" s="453"/>
      <c r="AE63" s="454"/>
      <c r="AF63" s="454"/>
      <c r="AG63" s="454"/>
      <c r="AH63" s="455"/>
      <c r="AI63" s="516"/>
      <c r="AJ63" s="516"/>
      <c r="AK63" s="451"/>
    </row>
    <row r="64" spans="2:43" ht="18" customHeight="1" thickBot="1" x14ac:dyDescent="0.2">
      <c r="R64" s="84"/>
      <c r="S64" s="95" t="s">
        <v>270</v>
      </c>
      <c r="T64" s="1" t="s">
        <v>62</v>
      </c>
      <c r="U64" s="520" t="str">
        <f ca="1">IF(実績調書取得率計算!OM10=0,"",IF(実績調書取得率計算!DX18=0,IF(実績調書取得率計算!AF73=0,"月単位での４週８休達成",IF('実績調書【通常版】 '!U62&gt;=0.28571,"通期での４週８休達成","未達成")),IF(実績調書取得率計算!DX30=0,"完全週休２日（土日）達成",IF(実績調書取得率計算!AF73=0,"月単位での４週８休達成",IF('実績調書【通常版】 '!U62&gt;=0.28571,"通期での４週８休達成","未達成")))))</f>
        <v/>
      </c>
      <c r="V64" s="521"/>
      <c r="W64" s="521"/>
      <c r="X64" s="521"/>
      <c r="Y64" s="522"/>
      <c r="Z64" s="449"/>
      <c r="AA64" s="449"/>
      <c r="AB64" s="442"/>
      <c r="AC64" s="452"/>
      <c r="AD64" s="453"/>
      <c r="AE64" s="454"/>
      <c r="AF64" s="454"/>
      <c r="AG64" s="454"/>
      <c r="AH64" s="455"/>
      <c r="AI64" s="516"/>
      <c r="AJ64" s="516"/>
      <c r="AK64" s="451"/>
    </row>
    <row r="65" spans="7:37" ht="18" customHeight="1" x14ac:dyDescent="0.15">
      <c r="T65" s="1"/>
      <c r="U65" s="27"/>
      <c r="AC65" s="453"/>
      <c r="AD65" s="453"/>
      <c r="AE65" s="454"/>
      <c r="AF65" s="454"/>
      <c r="AG65" s="455"/>
      <c r="AH65" s="455"/>
      <c r="AI65" s="516"/>
      <c r="AJ65" s="516"/>
      <c r="AK65" s="451"/>
    </row>
    <row r="66" spans="7:37" ht="18" customHeight="1" x14ac:dyDescent="0.15">
      <c r="G66" s="513"/>
      <c r="H66" s="513"/>
      <c r="I66" s="513"/>
      <c r="J66" s="514"/>
      <c r="K66" s="514"/>
      <c r="L66" s="514"/>
      <c r="M66" s="514"/>
      <c r="O66" s="487" t="s">
        <v>37</v>
      </c>
      <c r="R66" s="84"/>
      <c r="S66" s="95"/>
      <c r="T66" s="442"/>
      <c r="U66" s="84"/>
      <c r="V66" s="85"/>
      <c r="W66" s="85"/>
      <c r="X66" s="85"/>
      <c r="Y66" s="84"/>
      <c r="Z66" s="84"/>
      <c r="AA66" s="442"/>
      <c r="AB66" s="85"/>
      <c r="AC66" s="451"/>
      <c r="AD66" s="451"/>
      <c r="AE66" s="528"/>
      <c r="AF66" s="528"/>
      <c r="AG66" s="528"/>
      <c r="AH66" s="528"/>
      <c r="AI66" s="516"/>
      <c r="AJ66" s="516"/>
      <c r="AK66" s="451"/>
    </row>
    <row r="67" spans="7:37" ht="18" customHeight="1" x14ac:dyDescent="0.15">
      <c r="G67" s="282"/>
      <c r="H67" s="282"/>
      <c r="I67" s="282"/>
      <c r="J67" s="283"/>
      <c r="K67" s="283"/>
      <c r="L67" s="283"/>
      <c r="M67" s="283"/>
      <c r="O67" s="278"/>
      <c r="R67" s="84"/>
      <c r="S67" s="95" t="s">
        <v>65</v>
      </c>
      <c r="T67" s="1" t="s">
        <v>62</v>
      </c>
      <c r="U67" s="84" t="s">
        <v>66</v>
      </c>
      <c r="V67" s="85"/>
      <c r="W67" s="85"/>
      <c r="X67" s="85"/>
      <c r="Y67" s="84"/>
      <c r="Z67" s="84"/>
      <c r="AA67" s="1"/>
      <c r="AB67" s="85"/>
      <c r="AC67" s="451"/>
      <c r="AD67" s="451"/>
      <c r="AE67" s="528"/>
      <c r="AF67" s="528"/>
      <c r="AG67" s="528"/>
      <c r="AH67" s="528"/>
      <c r="AI67" s="516"/>
      <c r="AJ67" s="516"/>
      <c r="AK67" s="451"/>
    </row>
    <row r="68" spans="7:37" ht="18" customHeight="1" thickBot="1" x14ac:dyDescent="0.2">
      <c r="R68" s="83"/>
      <c r="S68" s="83"/>
      <c r="T68" s="1" t="s">
        <v>62</v>
      </c>
      <c r="U68" s="515" t="str">
        <f ca="1">CONCATENATE($AN$61+$AO$61&amp;"日","/",$AQ$61+$AO$61&amp;"日")</f>
        <v>0日/0日</v>
      </c>
      <c r="V68" s="515"/>
      <c r="AC68" s="451"/>
      <c r="AD68" s="451"/>
      <c r="AE68" s="454"/>
      <c r="AF68" s="454"/>
      <c r="AG68" s="454"/>
      <c r="AH68" s="454"/>
      <c r="AI68" s="451"/>
      <c r="AJ68" s="451"/>
      <c r="AK68" s="451"/>
    </row>
    <row r="69" spans="7:37" ht="18" customHeight="1" thickBot="1" x14ac:dyDescent="0.2">
      <c r="R69" s="83"/>
      <c r="S69" s="83"/>
      <c r="T69" s="442" t="s">
        <v>62</v>
      </c>
      <c r="U69" s="517">
        <f ca="1">IF(AN61=0,0,($AN$61+$AO$61)/($AQ$61+$AO$61))</f>
        <v>0</v>
      </c>
      <c r="V69" s="518"/>
      <c r="W69" s="445"/>
      <c r="X69" s="519"/>
      <c r="Y69" s="519"/>
      <c r="Z69" s="519"/>
      <c r="AA69" s="519"/>
      <c r="AB69" s="442"/>
      <c r="AC69" s="96"/>
      <c r="AE69" s="527"/>
      <c r="AF69" s="527"/>
      <c r="AG69" s="527"/>
      <c r="AH69" s="527"/>
      <c r="AI69" s="527"/>
      <c r="AJ69" s="527"/>
    </row>
    <row r="70" spans="7:37" ht="14.25" thickBot="1" x14ac:dyDescent="0.2">
      <c r="R70" s="83"/>
      <c r="S70" s="83"/>
      <c r="T70" s="442"/>
      <c r="U70" s="448"/>
      <c r="V70" s="448"/>
      <c r="W70" s="446"/>
      <c r="X70" s="447"/>
      <c r="Y70" s="447"/>
      <c r="Z70" s="450"/>
      <c r="AA70" s="450"/>
      <c r="AE70" s="527"/>
      <c r="AF70" s="527"/>
      <c r="AG70" s="527"/>
      <c r="AH70" s="527"/>
      <c r="AI70" s="527"/>
      <c r="AJ70" s="527"/>
    </row>
    <row r="71" spans="7:37" ht="14.25" thickBot="1" x14ac:dyDescent="0.2">
      <c r="R71" s="84"/>
      <c r="S71" s="95" t="s">
        <v>270</v>
      </c>
      <c r="T71" s="442" t="s">
        <v>272</v>
      </c>
      <c r="U71" s="520" t="str">
        <f ca="1">IF(実績調書取得率計算!OM11=0,"",IF(実績調書取得率計算!DX19=0,IF(実績調書取得率計算!AF74=0,"月単位での４週８休達成",IF('実績調書【通常版】 '!U69&gt;=0.28571,"通期での４週８休達成","未達成")),IF(実績調書取得率計算!DX31=0,"完全週休２日（土日）達成",IF(実績調書取得率計算!AF74=0,"月単位での４週８休達成",IF('実績調書【通常版】 '!U69&gt;=0.28571,"通期での４週８休達成","未達成")))))</f>
        <v/>
      </c>
      <c r="V71" s="521"/>
      <c r="W71" s="521"/>
      <c r="X71" s="521"/>
      <c r="Y71" s="522"/>
    </row>
    <row r="74" spans="7:37" x14ac:dyDescent="0.15">
      <c r="U74" s="85"/>
      <c r="X74" s="84"/>
      <c r="Y74" s="84"/>
      <c r="Z74" s="84"/>
      <c r="AA74" s="84"/>
      <c r="AB74" s="85"/>
      <c r="AC74" s="85"/>
      <c r="AD74" s="85"/>
      <c r="AE74" s="84"/>
      <c r="AF74" s="84"/>
      <c r="AG74" s="1"/>
    </row>
    <row r="75" spans="7:37" x14ac:dyDescent="0.15">
      <c r="X75" s="83"/>
      <c r="Y75" s="83"/>
      <c r="Z75" s="26"/>
      <c r="AA75" s="27"/>
      <c r="AE75" s="83"/>
      <c r="AF75" s="83"/>
      <c r="AG75" s="1"/>
    </row>
    <row r="76" spans="7:37" x14ac:dyDescent="0.15">
      <c r="X76" s="83"/>
      <c r="Y76" s="83"/>
      <c r="Z76" s="26"/>
      <c r="AA76" s="527"/>
      <c r="AB76" s="527"/>
      <c r="AE76" s="83"/>
      <c r="AF76" s="83"/>
      <c r="AG76" s="1"/>
    </row>
    <row r="77" spans="7:37" x14ac:dyDescent="0.15">
      <c r="Z77" s="26"/>
      <c r="AA77" s="27"/>
    </row>
    <row r="78" spans="7:37" x14ac:dyDescent="0.15">
      <c r="U78" s="85"/>
      <c r="X78" s="84"/>
      <c r="Y78" s="84"/>
      <c r="Z78" s="84"/>
      <c r="AA78" s="84"/>
      <c r="AB78" s="85"/>
      <c r="AC78" s="85"/>
      <c r="AD78" s="85"/>
      <c r="AE78" s="84"/>
      <c r="AF78" s="84"/>
      <c r="AG78" s="1"/>
    </row>
    <row r="79" spans="7:37" x14ac:dyDescent="0.15">
      <c r="X79" s="83"/>
      <c r="Y79" s="83"/>
      <c r="Z79" s="26"/>
      <c r="AA79" s="27"/>
      <c r="AE79" s="83"/>
      <c r="AF79" s="83"/>
      <c r="AG79" s="1"/>
    </row>
    <row r="80" spans="7:37" x14ac:dyDescent="0.15">
      <c r="X80" s="83"/>
      <c r="Y80" s="83"/>
      <c r="Z80" s="26"/>
      <c r="AA80" s="527"/>
      <c r="AB80" s="527"/>
      <c r="AE80" s="83"/>
      <c r="AF80" s="83"/>
      <c r="AG80" s="1"/>
    </row>
  </sheetData>
  <mergeCells count="59">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 ref="B35:B36"/>
    <mergeCell ref="C35:C36"/>
    <mergeCell ref="B55:B56"/>
    <mergeCell ref="C55:C56"/>
    <mergeCell ref="B51:B52"/>
    <mergeCell ref="C51:C52"/>
    <mergeCell ref="B47:B48"/>
    <mergeCell ref="C47:C48"/>
    <mergeCell ref="B46:C46"/>
    <mergeCell ref="B39:B40"/>
    <mergeCell ref="C39:C40"/>
    <mergeCell ref="B43:B44"/>
    <mergeCell ref="C43:C44"/>
    <mergeCell ref="G66:I66"/>
    <mergeCell ref="J66:M66"/>
    <mergeCell ref="U68:V68"/>
    <mergeCell ref="AI62:AJ65"/>
    <mergeCell ref="AC59:AD61"/>
    <mergeCell ref="U62:V62"/>
    <mergeCell ref="X62:AA62"/>
    <mergeCell ref="U64:Y64"/>
    <mergeCell ref="B27:B28"/>
    <mergeCell ref="C27:C28"/>
    <mergeCell ref="B31:B32"/>
    <mergeCell ref="C31:C32"/>
    <mergeCell ref="B15:B16"/>
    <mergeCell ref="C15:C16"/>
    <mergeCell ref="B19:B20"/>
    <mergeCell ref="C19:C20"/>
    <mergeCell ref="B23:B24"/>
    <mergeCell ref="C23:C24"/>
    <mergeCell ref="B11:B12"/>
    <mergeCell ref="C11:C12"/>
    <mergeCell ref="B7:B8"/>
    <mergeCell ref="C7:C8"/>
    <mergeCell ref="AE3:AG3"/>
    <mergeCell ref="B6:C6"/>
    <mergeCell ref="P3:R3"/>
    <mergeCell ref="T3:V3"/>
    <mergeCell ref="Y3:Z3"/>
    <mergeCell ref="AA3:AC3"/>
    <mergeCell ref="B3:D3"/>
    <mergeCell ref="E3:M3"/>
  </mergeCells>
  <phoneticPr fontId="2"/>
  <conditionalFormatting sqref="G35:AK37">
    <cfRule type="expression" dxfId="310" priority="164">
      <formula>G$34="日"</formula>
    </cfRule>
    <cfRule type="expression" dxfId="309" priority="165">
      <formula>G$34="土"</formula>
    </cfRule>
  </conditionalFormatting>
  <conditionalFormatting sqref="G39:AK41">
    <cfRule type="expression" dxfId="308" priority="162">
      <formula>G$38="日"</formula>
    </cfRule>
    <cfRule type="expression" dxfId="307" priority="163">
      <formula>G$38="土"</formula>
    </cfRule>
  </conditionalFormatting>
  <conditionalFormatting sqref="G43:AK45">
    <cfRule type="expression" dxfId="306" priority="152">
      <formula>G$42="日"</formula>
    </cfRule>
    <cfRule type="expression" dxfId="305" priority="153">
      <formula>G$42="土"</formula>
    </cfRule>
  </conditionalFormatting>
  <conditionalFormatting sqref="G47:AK49">
    <cfRule type="expression" dxfId="304" priority="150">
      <formula>G$46="日"</formula>
    </cfRule>
    <cfRule type="expression" dxfId="303" priority="151">
      <formula>G$46="土"</formula>
    </cfRule>
  </conditionalFormatting>
  <conditionalFormatting sqref="G51:AK53">
    <cfRule type="expression" dxfId="302" priority="156">
      <formula>G$50="日"</formula>
    </cfRule>
    <cfRule type="expression" dxfId="301" priority="157">
      <formula>G$50="土"</formula>
    </cfRule>
  </conditionalFormatting>
  <conditionalFormatting sqref="G55:AK57">
    <cfRule type="expression" dxfId="300" priority="154">
      <formula>G$54="日"</formula>
    </cfRule>
    <cfRule type="expression" dxfId="299" priority="155">
      <formula>G$54="土"</formula>
    </cfRule>
  </conditionalFormatting>
  <conditionalFormatting sqref="G9:AM9 G7:AK8 AM7:AM8">
    <cfRule type="expression" dxfId="298" priority="467">
      <formula>G$6="日"</formula>
    </cfRule>
    <cfRule type="expression" dxfId="297" priority="468">
      <formula>G$6="土"</formula>
    </cfRule>
  </conditionalFormatting>
  <conditionalFormatting sqref="G21:AM21 AM19:AM20 G19:AK20">
    <cfRule type="expression" dxfId="296" priority="458">
      <formula>G$18="日"</formula>
    </cfRule>
    <cfRule type="expression" dxfId="295" priority="459">
      <formula>G$18="土"</formula>
    </cfRule>
  </conditionalFormatting>
  <conditionalFormatting sqref="G29:AM29 AM27:AM28 G27:AK28">
    <cfRule type="expression" dxfId="294" priority="452">
      <formula>G$26="日"</formula>
    </cfRule>
    <cfRule type="expression" dxfId="293" priority="453">
      <formula>G$26="土"</formula>
    </cfRule>
  </conditionalFormatting>
  <conditionalFormatting sqref="G33:AM33 G31:AK32 AM31:AM32">
    <cfRule type="expression" dxfId="292" priority="449">
      <formula>G$30="日"</formula>
    </cfRule>
    <cfRule type="expression" dxfId="291" priority="450">
      <formula>G$30="土"</formula>
    </cfRule>
  </conditionalFormatting>
  <conditionalFormatting sqref="P27:R28">
    <cfRule type="expression" dxfId="290" priority="341">
      <formula>P$18="祝"</formula>
    </cfRule>
    <cfRule type="expression" dxfId="289" priority="342">
      <formula>P$18="日"</formula>
    </cfRule>
    <cfRule type="expression" dxfId="288" priority="343">
      <formula>P$18="土"</formula>
    </cfRule>
  </conditionalFormatting>
  <conditionalFormatting sqref="R29">
    <cfRule type="expression" dxfId="287" priority="331">
      <formula>R$18="祝"</formula>
    </cfRule>
    <cfRule type="expression" dxfId="286" priority="332">
      <formula>R$18="日"</formula>
    </cfRule>
    <cfRule type="expression" dxfId="285" priority="333">
      <formula>R$18="土"</formula>
    </cfRule>
  </conditionalFormatting>
  <conditionalFormatting sqref="W27:X28">
    <cfRule type="expression" dxfId="284" priority="335">
      <formula>W$18="祝"</formula>
    </cfRule>
    <cfRule type="expression" dxfId="283" priority="336">
      <formula>W$18="日"</formula>
    </cfRule>
    <cfRule type="expression" dxfId="282" priority="337">
      <formula>W$18="土"</formula>
    </cfRule>
  </conditionalFormatting>
  <conditionalFormatting sqref="AB19:AJ20">
    <cfRule type="expression" dxfId="281" priority="172">
      <formula>AB$18="祝"</formula>
    </cfRule>
    <cfRule type="expression" dxfId="280" priority="173">
      <formula>AB$18="日"</formula>
    </cfRule>
    <cfRule type="expression" dxfId="279" priority="174">
      <formula>AB$18="土"</formula>
    </cfRule>
  </conditionalFormatting>
  <conditionalFormatting sqref="AC62:AC64">
    <cfRule type="expression" dxfId="278" priority="428">
      <formula>$AC$62="ＮＧ"</formula>
    </cfRule>
  </conditionalFormatting>
  <conditionalFormatting sqref="AC69">
    <cfRule type="expression" dxfId="277" priority="334">
      <formula>$AC$62="ＮＧ"</formula>
    </cfRule>
  </conditionalFormatting>
  <conditionalFormatting sqref="AI62:AI64 AI59:AI60">
    <cfRule type="expression" dxfId="276" priority="429">
      <formula>$AH$59="ＮＧ"</formula>
    </cfRule>
  </conditionalFormatting>
  <conditionalFormatting sqref="AI69">
    <cfRule type="expression" dxfId="275" priority="469">
      <formula>$AH$62="ＮＧ"</formula>
    </cfRule>
  </conditionalFormatting>
  <conditionalFormatting sqref="AL11:AL12">
    <cfRule type="expression" dxfId="274" priority="184">
      <formula>AL$6="祝"</formula>
    </cfRule>
    <cfRule type="expression" dxfId="273" priority="185">
      <formula>AL$6="日"</formula>
    </cfRule>
    <cfRule type="expression" dxfId="272" priority="186">
      <formula>AL$6="土"</formula>
    </cfRule>
  </conditionalFormatting>
  <conditionalFormatting sqref="AL37:AM37">
    <cfRule type="expression" dxfId="271" priority="446">
      <formula>AL$34="日"</formula>
    </cfRule>
    <cfRule type="expression" dxfId="270" priority="447">
      <formula>AL$34="土"</formula>
    </cfRule>
  </conditionalFormatting>
  <conditionalFormatting sqref="AL41:AM41 AM39:AM40">
    <cfRule type="expression" dxfId="269" priority="442">
      <formula>AL$38="祝"</formula>
    </cfRule>
    <cfRule type="expression" dxfId="268" priority="443">
      <formula>AL$38="日"</formula>
    </cfRule>
    <cfRule type="expression" dxfId="267" priority="444">
      <formula>AL$38="土"</formula>
    </cfRule>
  </conditionalFormatting>
  <conditionalFormatting sqref="AL45:AM45 AM43:AM44">
    <cfRule type="expression" dxfId="266" priority="350">
      <formula>AL$42="祝"</formula>
    </cfRule>
    <cfRule type="expression" dxfId="265" priority="351">
      <formula>AL$42="日"</formula>
    </cfRule>
    <cfRule type="expression" dxfId="264" priority="352">
      <formula>AL$42="土"</formula>
    </cfRule>
  </conditionalFormatting>
  <conditionalFormatting sqref="AL53:AM53 AM51:AM52">
    <cfRule type="expression" dxfId="263" priority="433">
      <formula>AL$50="祝"</formula>
    </cfRule>
    <cfRule type="expression" dxfId="262" priority="434">
      <formula>AL$50="日"</formula>
    </cfRule>
    <cfRule type="expression" dxfId="261" priority="435">
      <formula>AL$50="土"</formula>
    </cfRule>
  </conditionalFormatting>
  <conditionalFormatting sqref="AL57:AM57 AM55:AM56">
    <cfRule type="expression" dxfId="260" priority="430">
      <formula>AL$54="祝"</formula>
    </cfRule>
    <cfRule type="expression" dxfId="259" priority="431">
      <formula>AL$54="日"</formula>
    </cfRule>
    <cfRule type="expression" dxfId="258" priority="432">
      <formula>AL$54="土"</formula>
    </cfRule>
  </conditionalFormatting>
  <conditionalFormatting sqref="AM11:AM12 G13:AM13 G11:AK13">
    <cfRule type="expression" dxfId="257" priority="464">
      <formula>G$10="日"</formula>
    </cfRule>
    <cfRule type="expression" dxfId="256" priority="465">
      <formula>G$10="土"</formula>
    </cfRule>
  </conditionalFormatting>
  <conditionalFormatting sqref="AM15:AM16 G17:AM17 G15:AK17">
    <cfRule type="expression" dxfId="255" priority="461">
      <formula>G$14="日"</formula>
    </cfRule>
    <cfRule type="expression" dxfId="254" priority="462">
      <formula>G$14="土"</formula>
    </cfRule>
  </conditionalFormatting>
  <conditionalFormatting sqref="AM23:AM24 G23:AK25 G25:AM25">
    <cfRule type="expression" dxfId="253" priority="455">
      <formula>G$22="日"</formula>
    </cfRule>
    <cfRule type="expression" dxfId="252" priority="456">
      <formula>G$22="土"</formula>
    </cfRule>
  </conditionalFormatting>
  <conditionalFormatting sqref="AM47:AM48 AL49:AM49">
    <cfRule type="expression" dxfId="251" priority="436">
      <formula>AL$46="祝"</formula>
    </cfRule>
    <cfRule type="expression" dxfId="250" priority="437">
      <formula>AL$46="日"</formula>
    </cfRule>
    <cfRule type="expression" dxfId="249" priority="438">
      <formula>AL$46="土"</formula>
    </cfRule>
  </conditionalFormatting>
  <conditionalFormatting sqref="AL7:AL8">
    <cfRule type="expression" dxfId="248" priority="147">
      <formula>AL$6="祝"</formula>
    </cfRule>
    <cfRule type="expression" dxfId="247" priority="148">
      <formula>AL$6="日"</formula>
    </cfRule>
    <cfRule type="expression" dxfId="246" priority="149">
      <formula>AL$6="土"</formula>
    </cfRule>
  </conditionalFormatting>
  <conditionalFormatting sqref="AL15:AL16">
    <cfRule type="expression" dxfId="245" priority="144">
      <formula>AL$6="祝"</formula>
    </cfRule>
    <cfRule type="expression" dxfId="244" priority="145">
      <formula>AL$6="日"</formula>
    </cfRule>
    <cfRule type="expression" dxfId="243" priority="146">
      <formula>AL$6="土"</formula>
    </cfRule>
  </conditionalFormatting>
  <conditionalFormatting sqref="AL19:AL20">
    <cfRule type="expression" dxfId="242" priority="141">
      <formula>AL$6="祝"</formula>
    </cfRule>
    <cfRule type="expression" dxfId="241" priority="142">
      <formula>AL$6="日"</formula>
    </cfRule>
    <cfRule type="expression" dxfId="240" priority="143">
      <formula>AL$6="土"</formula>
    </cfRule>
  </conditionalFormatting>
  <conditionalFormatting sqref="AL23:AL24">
    <cfRule type="expression" dxfId="239" priority="138">
      <formula>AL$6="祝"</formula>
    </cfRule>
    <cfRule type="expression" dxfId="238" priority="139">
      <formula>AL$6="日"</formula>
    </cfRule>
    <cfRule type="expression" dxfId="237" priority="140">
      <formula>AL$6="土"</formula>
    </cfRule>
  </conditionalFormatting>
  <conditionalFormatting sqref="AL27:AL28">
    <cfRule type="expression" dxfId="236" priority="135">
      <formula>AL$6="祝"</formula>
    </cfRule>
    <cfRule type="expression" dxfId="235" priority="136">
      <formula>AL$6="日"</formula>
    </cfRule>
    <cfRule type="expression" dxfId="234" priority="137">
      <formula>AL$6="土"</formula>
    </cfRule>
  </conditionalFormatting>
  <conditionalFormatting sqref="AL31:AL32">
    <cfRule type="expression" dxfId="233" priority="132">
      <formula>AL$6="祝"</formula>
    </cfRule>
    <cfRule type="expression" dxfId="232" priority="133">
      <formula>AL$6="日"</formula>
    </cfRule>
    <cfRule type="expression" dxfId="231" priority="134">
      <formula>AL$6="土"</formula>
    </cfRule>
  </conditionalFormatting>
  <conditionalFormatting sqref="AL35:AL36">
    <cfRule type="expression" dxfId="230" priority="129">
      <formula>AL$6="祝"</formula>
    </cfRule>
    <cfRule type="expression" dxfId="229" priority="130">
      <formula>AL$6="日"</formula>
    </cfRule>
    <cfRule type="expression" dxfId="228" priority="131">
      <formula>AL$6="土"</formula>
    </cfRule>
  </conditionalFormatting>
  <conditionalFormatting sqref="AL39:AL40">
    <cfRule type="expression" dxfId="227" priority="126">
      <formula>AL$6="祝"</formula>
    </cfRule>
    <cfRule type="expression" dxfId="226" priority="127">
      <formula>AL$6="日"</formula>
    </cfRule>
    <cfRule type="expression" dxfId="225" priority="128">
      <formula>AL$6="土"</formula>
    </cfRule>
  </conditionalFormatting>
  <conditionalFormatting sqref="AL43:AL44">
    <cfRule type="expression" dxfId="224" priority="123">
      <formula>AL$6="祝"</formula>
    </cfRule>
    <cfRule type="expression" dxfId="223" priority="124">
      <formula>AL$6="日"</formula>
    </cfRule>
    <cfRule type="expression" dxfId="222" priority="125">
      <formula>AL$6="土"</formula>
    </cfRule>
  </conditionalFormatting>
  <conditionalFormatting sqref="AL47:AL48">
    <cfRule type="expression" dxfId="221" priority="120">
      <formula>AL$6="祝"</formula>
    </cfRule>
    <cfRule type="expression" dxfId="220" priority="121">
      <formula>AL$6="日"</formula>
    </cfRule>
    <cfRule type="expression" dxfId="219" priority="122">
      <formula>AL$6="土"</formula>
    </cfRule>
  </conditionalFormatting>
  <conditionalFormatting sqref="AL51:AL52">
    <cfRule type="expression" dxfId="218" priority="117">
      <formula>AL$6="祝"</formula>
    </cfRule>
    <cfRule type="expression" dxfId="217" priority="118">
      <formula>AL$6="日"</formula>
    </cfRule>
    <cfRule type="expression" dxfId="216" priority="119">
      <formula>AL$6="土"</formula>
    </cfRule>
  </conditionalFormatting>
  <conditionalFormatting sqref="AL55:AL56">
    <cfRule type="expression" dxfId="215" priority="114">
      <formula>AL$6="祝"</formula>
    </cfRule>
    <cfRule type="expression" dxfId="214" priority="115">
      <formula>AL$6="日"</formula>
    </cfRule>
    <cfRule type="expression" dxfId="213" priority="116">
      <formula>AL$6="土"</formula>
    </cfRule>
  </conditionalFormatting>
  <conditionalFormatting sqref="AL7:AL56">
    <cfRule type="cellIs" dxfId="212" priority="112" operator="equal">
      <formula>"NG"</formula>
    </cfRule>
    <cfRule type="cellIs" dxfId="211" priority="113" operator="equal">
      <formula>"OK"</formula>
    </cfRule>
  </conditionalFormatting>
  <conditionalFormatting sqref="AL7:AL8">
    <cfRule type="expression" dxfId="210" priority="109">
      <formula>AL$6="祝"</formula>
    </cfRule>
    <cfRule type="expression" dxfId="209" priority="110">
      <formula>AL$6="日"</formula>
    </cfRule>
    <cfRule type="expression" dxfId="208" priority="111">
      <formula>AL$6="土"</formula>
    </cfRule>
  </conditionalFormatting>
  <conditionalFormatting sqref="AL15:AL16">
    <cfRule type="expression" dxfId="207" priority="106">
      <formula>AL$6="祝"</formula>
    </cfRule>
    <cfRule type="expression" dxfId="206" priority="107">
      <formula>AL$6="日"</formula>
    </cfRule>
    <cfRule type="expression" dxfId="205" priority="108">
      <formula>AL$6="土"</formula>
    </cfRule>
  </conditionalFormatting>
  <conditionalFormatting sqref="AL19:AL20">
    <cfRule type="expression" dxfId="204" priority="103">
      <formula>AL$6="祝"</formula>
    </cfRule>
    <cfRule type="expression" dxfId="203" priority="104">
      <formula>AL$6="日"</formula>
    </cfRule>
    <cfRule type="expression" dxfId="202" priority="105">
      <formula>AL$6="土"</formula>
    </cfRule>
  </conditionalFormatting>
  <conditionalFormatting sqref="AL23:AL24">
    <cfRule type="expression" dxfId="201" priority="100">
      <formula>AL$6="祝"</formula>
    </cfRule>
    <cfRule type="expression" dxfId="200" priority="101">
      <formula>AL$6="日"</formula>
    </cfRule>
    <cfRule type="expression" dxfId="199" priority="102">
      <formula>AL$6="土"</formula>
    </cfRule>
  </conditionalFormatting>
  <conditionalFormatting sqref="AL27:AL28">
    <cfRule type="expression" dxfId="198" priority="97">
      <formula>AL$6="祝"</formula>
    </cfRule>
    <cfRule type="expression" dxfId="197" priority="98">
      <formula>AL$6="日"</formula>
    </cfRule>
    <cfRule type="expression" dxfId="196" priority="99">
      <formula>AL$6="土"</formula>
    </cfRule>
  </conditionalFormatting>
  <conditionalFormatting sqref="AL31:AL32">
    <cfRule type="expression" dxfId="195" priority="94">
      <formula>AL$6="祝"</formula>
    </cfRule>
    <cfRule type="expression" dxfId="194" priority="95">
      <formula>AL$6="日"</formula>
    </cfRule>
    <cfRule type="expression" dxfId="193" priority="96">
      <formula>AL$6="土"</formula>
    </cfRule>
  </conditionalFormatting>
  <conditionalFormatting sqref="AL35:AL36">
    <cfRule type="expression" dxfId="192" priority="91">
      <formula>AL$6="祝"</formula>
    </cfRule>
    <cfRule type="expression" dxfId="191" priority="92">
      <formula>AL$6="日"</formula>
    </cfRule>
    <cfRule type="expression" dxfId="190" priority="93">
      <formula>AL$6="土"</formula>
    </cfRule>
  </conditionalFormatting>
  <conditionalFormatting sqref="AL39:AL40">
    <cfRule type="expression" dxfId="189" priority="88">
      <formula>AL$6="祝"</formula>
    </cfRule>
    <cfRule type="expression" dxfId="188" priority="89">
      <formula>AL$6="日"</formula>
    </cfRule>
    <cfRule type="expression" dxfId="187" priority="90">
      <formula>AL$6="土"</formula>
    </cfRule>
  </conditionalFormatting>
  <conditionalFormatting sqref="AL43:AL44">
    <cfRule type="expression" dxfId="186" priority="85">
      <formula>AL$6="祝"</formula>
    </cfRule>
    <cfRule type="expression" dxfId="185" priority="86">
      <formula>AL$6="日"</formula>
    </cfRule>
    <cfRule type="expression" dxfId="184" priority="87">
      <formula>AL$6="土"</formula>
    </cfRule>
  </conditionalFormatting>
  <conditionalFormatting sqref="AL47:AL48">
    <cfRule type="expression" dxfId="183" priority="82">
      <formula>AL$6="祝"</formula>
    </cfRule>
    <cfRule type="expression" dxfId="182" priority="83">
      <formula>AL$6="日"</formula>
    </cfRule>
    <cfRule type="expression" dxfId="181" priority="84">
      <formula>AL$6="土"</formula>
    </cfRule>
  </conditionalFormatting>
  <conditionalFormatting sqref="AL51:AL52">
    <cfRule type="expression" dxfId="180" priority="79">
      <formula>AL$6="祝"</formula>
    </cfRule>
    <cfRule type="expression" dxfId="179" priority="80">
      <formula>AL$6="日"</formula>
    </cfRule>
    <cfRule type="expression" dxfId="178" priority="81">
      <formula>AL$6="土"</formula>
    </cfRule>
  </conditionalFormatting>
  <conditionalFormatting sqref="AL55:AL56">
    <cfRule type="expression" dxfId="177" priority="76">
      <formula>AL$6="祝"</formula>
    </cfRule>
    <cfRule type="expression" dxfId="176" priority="77">
      <formula>AL$6="日"</formula>
    </cfRule>
    <cfRule type="expression" dxfId="175" priority="78">
      <formula>AL$6="土"</formula>
    </cfRule>
  </conditionalFormatting>
  <conditionalFormatting sqref="AL11:AL12">
    <cfRule type="expression" dxfId="174" priority="73">
      <formula>AL$6="祝"</formula>
    </cfRule>
    <cfRule type="expression" dxfId="173" priority="74">
      <formula>AL$6="日"</formula>
    </cfRule>
    <cfRule type="expression" dxfId="172" priority="75">
      <formula>AL$6="土"</formula>
    </cfRule>
  </conditionalFormatting>
  <conditionalFormatting sqref="AL11:AL12">
    <cfRule type="expression" dxfId="171" priority="70">
      <formula>AL$6="祝"</formula>
    </cfRule>
    <cfRule type="expression" dxfId="170" priority="71">
      <formula>AL$6="日"</formula>
    </cfRule>
    <cfRule type="expression" dxfId="169" priority="72">
      <formula>AL$6="土"</formula>
    </cfRule>
  </conditionalFormatting>
  <conditionalFormatting sqref="AL15:AL16">
    <cfRule type="expression" dxfId="168" priority="67">
      <formula>AL$6="祝"</formula>
    </cfRule>
    <cfRule type="expression" dxfId="167" priority="68">
      <formula>AL$6="日"</formula>
    </cfRule>
    <cfRule type="expression" dxfId="166" priority="69">
      <formula>AL$6="土"</formula>
    </cfRule>
  </conditionalFormatting>
  <conditionalFormatting sqref="AL15:AL16">
    <cfRule type="expression" dxfId="165" priority="64">
      <formula>AL$6="祝"</formula>
    </cfRule>
    <cfRule type="expression" dxfId="164" priority="65">
      <formula>AL$6="日"</formula>
    </cfRule>
    <cfRule type="expression" dxfId="163" priority="66">
      <formula>AL$6="土"</formula>
    </cfRule>
  </conditionalFormatting>
  <conditionalFormatting sqref="AL19:AL20">
    <cfRule type="expression" dxfId="162" priority="61">
      <formula>AL$6="祝"</formula>
    </cfRule>
    <cfRule type="expression" dxfId="161" priority="62">
      <formula>AL$6="日"</formula>
    </cfRule>
    <cfRule type="expression" dxfId="160" priority="63">
      <formula>AL$6="土"</formula>
    </cfRule>
  </conditionalFormatting>
  <conditionalFormatting sqref="AL19:AL20">
    <cfRule type="expression" dxfId="159" priority="58">
      <formula>AL$6="祝"</formula>
    </cfRule>
    <cfRule type="expression" dxfId="158" priority="59">
      <formula>AL$6="日"</formula>
    </cfRule>
    <cfRule type="expression" dxfId="157" priority="60">
      <formula>AL$6="土"</formula>
    </cfRule>
  </conditionalFormatting>
  <conditionalFormatting sqref="AL23:AL24">
    <cfRule type="expression" dxfId="156" priority="55">
      <formula>AL$6="祝"</formula>
    </cfRule>
    <cfRule type="expression" dxfId="155" priority="56">
      <formula>AL$6="日"</formula>
    </cfRule>
    <cfRule type="expression" dxfId="154" priority="57">
      <formula>AL$6="土"</formula>
    </cfRule>
  </conditionalFormatting>
  <conditionalFormatting sqref="AL23:AL24">
    <cfRule type="expression" dxfId="153" priority="52">
      <formula>AL$6="祝"</formula>
    </cfRule>
    <cfRule type="expression" dxfId="152" priority="53">
      <formula>AL$6="日"</formula>
    </cfRule>
    <cfRule type="expression" dxfId="151" priority="54">
      <formula>AL$6="土"</formula>
    </cfRule>
  </conditionalFormatting>
  <conditionalFormatting sqref="AL27:AL28">
    <cfRule type="expression" dxfId="150" priority="49">
      <formula>AL$6="祝"</formula>
    </cfRule>
    <cfRule type="expression" dxfId="149" priority="50">
      <formula>AL$6="日"</formula>
    </cfRule>
    <cfRule type="expression" dxfId="148" priority="51">
      <formula>AL$6="土"</formula>
    </cfRule>
  </conditionalFormatting>
  <conditionalFormatting sqref="AL27:AL28">
    <cfRule type="expression" dxfId="147" priority="46">
      <formula>AL$6="祝"</formula>
    </cfRule>
    <cfRule type="expression" dxfId="146" priority="47">
      <formula>AL$6="日"</formula>
    </cfRule>
    <cfRule type="expression" dxfId="145" priority="48">
      <formula>AL$6="土"</formula>
    </cfRule>
  </conditionalFormatting>
  <conditionalFormatting sqref="AL31:AL32">
    <cfRule type="expression" dxfId="144" priority="43">
      <formula>AL$6="祝"</formula>
    </cfRule>
    <cfRule type="expression" dxfId="143" priority="44">
      <formula>AL$6="日"</formula>
    </cfRule>
    <cfRule type="expression" dxfId="142" priority="45">
      <formula>AL$6="土"</formula>
    </cfRule>
  </conditionalFormatting>
  <conditionalFormatting sqref="AL31:AL32">
    <cfRule type="expression" dxfId="141" priority="40">
      <formula>AL$6="祝"</formula>
    </cfRule>
    <cfRule type="expression" dxfId="140" priority="41">
      <formula>AL$6="日"</formula>
    </cfRule>
    <cfRule type="expression" dxfId="139" priority="42">
      <formula>AL$6="土"</formula>
    </cfRule>
  </conditionalFormatting>
  <conditionalFormatting sqref="AL35:AL36">
    <cfRule type="expression" dxfId="138" priority="37">
      <formula>AL$6="祝"</formula>
    </cfRule>
    <cfRule type="expression" dxfId="137" priority="38">
      <formula>AL$6="日"</formula>
    </cfRule>
    <cfRule type="expression" dxfId="136" priority="39">
      <formula>AL$6="土"</formula>
    </cfRule>
  </conditionalFormatting>
  <conditionalFormatting sqref="AL35:AL36">
    <cfRule type="expression" dxfId="135" priority="34">
      <formula>AL$6="祝"</formula>
    </cfRule>
    <cfRule type="expression" dxfId="134" priority="35">
      <formula>AL$6="日"</formula>
    </cfRule>
    <cfRule type="expression" dxfId="133" priority="36">
      <formula>AL$6="土"</formula>
    </cfRule>
  </conditionalFormatting>
  <conditionalFormatting sqref="AL39:AL40">
    <cfRule type="expression" dxfId="132" priority="31">
      <formula>AL$6="祝"</formula>
    </cfRule>
    <cfRule type="expression" dxfId="131" priority="32">
      <formula>AL$6="日"</formula>
    </cfRule>
    <cfRule type="expression" dxfId="130" priority="33">
      <formula>AL$6="土"</formula>
    </cfRule>
  </conditionalFormatting>
  <conditionalFormatting sqref="AL39:AL40">
    <cfRule type="expression" dxfId="129" priority="28">
      <formula>AL$6="祝"</formula>
    </cfRule>
    <cfRule type="expression" dxfId="128" priority="29">
      <formula>AL$6="日"</formula>
    </cfRule>
    <cfRule type="expression" dxfId="127" priority="30">
      <formula>AL$6="土"</formula>
    </cfRule>
  </conditionalFormatting>
  <conditionalFormatting sqref="AL43:AL44">
    <cfRule type="expression" dxfId="126" priority="25">
      <formula>AL$6="祝"</formula>
    </cfRule>
    <cfRule type="expression" dxfId="125" priority="26">
      <formula>AL$6="日"</formula>
    </cfRule>
    <cfRule type="expression" dxfId="124" priority="27">
      <formula>AL$6="土"</formula>
    </cfRule>
  </conditionalFormatting>
  <conditionalFormatting sqref="AL43:AL44">
    <cfRule type="expression" dxfId="123" priority="22">
      <formula>AL$6="祝"</formula>
    </cfRule>
    <cfRule type="expression" dxfId="122" priority="23">
      <formula>AL$6="日"</formula>
    </cfRule>
    <cfRule type="expression" dxfId="121" priority="24">
      <formula>AL$6="土"</formula>
    </cfRule>
  </conditionalFormatting>
  <conditionalFormatting sqref="AL47:AL48">
    <cfRule type="expression" dxfId="120" priority="19">
      <formula>AL$6="祝"</formula>
    </cfRule>
    <cfRule type="expression" dxfId="119" priority="20">
      <formula>AL$6="日"</formula>
    </cfRule>
    <cfRule type="expression" dxfId="118" priority="21">
      <formula>AL$6="土"</formula>
    </cfRule>
  </conditionalFormatting>
  <conditionalFormatting sqref="AL47:AL48">
    <cfRule type="expression" dxfId="117" priority="16">
      <formula>AL$6="祝"</formula>
    </cfRule>
    <cfRule type="expression" dxfId="116" priority="17">
      <formula>AL$6="日"</formula>
    </cfRule>
    <cfRule type="expression" dxfId="115" priority="18">
      <formula>AL$6="土"</formula>
    </cfRule>
  </conditionalFormatting>
  <conditionalFormatting sqref="AL51:AL52">
    <cfRule type="expression" dxfId="114" priority="13">
      <formula>AL$6="祝"</formula>
    </cfRule>
    <cfRule type="expression" dxfId="113" priority="14">
      <formula>AL$6="日"</formula>
    </cfRule>
    <cfRule type="expression" dxfId="112" priority="15">
      <formula>AL$6="土"</formula>
    </cfRule>
  </conditionalFormatting>
  <conditionalFormatting sqref="AL51:AL52">
    <cfRule type="expression" dxfId="111" priority="10">
      <formula>AL$6="祝"</formula>
    </cfRule>
    <cfRule type="expression" dxfId="110" priority="11">
      <formula>AL$6="日"</formula>
    </cfRule>
    <cfRule type="expression" dxfId="109" priority="12">
      <formula>AL$6="土"</formula>
    </cfRule>
  </conditionalFormatting>
  <conditionalFormatting sqref="AL55:AL56">
    <cfRule type="expression" dxfId="108" priority="7">
      <formula>AL$6="祝"</formula>
    </cfRule>
    <cfRule type="expression" dxfId="107" priority="8">
      <formula>AL$6="日"</formula>
    </cfRule>
    <cfRule type="expression" dxfId="106" priority="9">
      <formula>AL$6="土"</formula>
    </cfRule>
  </conditionalFormatting>
  <conditionalFormatting sqref="AL55:AL56">
    <cfRule type="expression" dxfId="105" priority="4">
      <formula>AL$6="祝"</formula>
    </cfRule>
    <cfRule type="expression" dxfId="104" priority="5">
      <formula>AL$6="日"</formula>
    </cfRule>
    <cfRule type="expression" dxfId="103" priority="6">
      <formula>AL$6="土"</formula>
    </cfRule>
  </conditionalFormatting>
  <conditionalFormatting sqref="AD28">
    <cfRule type="expression" dxfId="102" priority="1">
      <formula>AD$18="祝"</formula>
    </cfRule>
    <cfRule type="expression" dxfId="101" priority="2">
      <formula>AD$18="日"</formula>
    </cfRule>
    <cfRule type="expression" dxfId="100" priority="3">
      <formula>AD$18="土"</formula>
    </cfRule>
  </conditionalFormatting>
  <dataValidations count="1">
    <dataValidation type="list" allowBlank="1" showInputMessage="1" showErrorMessage="1" sqref="G7:AK9 AL33:AM33 G19:AK21 AL53:AM53 G15:AK17 G31:AK33 G35:AK37 AL21:AM21 AL41:AM41 AL13:AM13 G39:AK41 G43:AK45 AL9:AM9 G11:AK13 AL17:AM17 G23:AK25 AL25:AM25 AL29:AM29 G55:AK57 AL37:AM37 G47:AK49 AL45:AM45 AL49:AM49 G51:AK53 AL57:AM57 G27:AK29" xr:uid="{00000000-0002-0000-0200-000000000000}">
      <formula1>$AM$3:$AM$4</formula1>
    </dataValidation>
  </dataValidations>
  <pageMargins left="0.78740157480314965" right="0.19685039370078741" top="0.39370078740157483" bottom="0.19685039370078741" header="0.19685039370078741" footer="0.11811023622047245"/>
  <pageSetup paperSize="9" scale="61"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A40" zoomScale="70" zoomScaleNormal="70" workbookViewId="0">
      <selection activeCell="FI23" sqref="FI23"/>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526"/>
      <c r="S2" s="526"/>
      <c r="T2" s="526"/>
      <c r="V2" s="27"/>
      <c r="KY2" t="s">
        <v>240</v>
      </c>
    </row>
    <row r="3" spans="2:404" ht="13.5" customHeight="1" thickBot="1" x14ac:dyDescent="0.2">
      <c r="E3" t="s">
        <v>151</v>
      </c>
      <c r="AJ3" t="s">
        <v>152</v>
      </c>
      <c r="BN3" t="s">
        <v>153</v>
      </c>
      <c r="CS3" t="s">
        <v>154</v>
      </c>
      <c r="DW3" t="s">
        <v>155</v>
      </c>
      <c r="FB3" t="s">
        <v>156</v>
      </c>
      <c r="FN3" s="260" t="s">
        <v>72</v>
      </c>
      <c r="FO3" s="261" t="s">
        <v>72</v>
      </c>
      <c r="FP3" s="262" t="s">
        <v>72</v>
      </c>
      <c r="GG3" t="s">
        <v>157</v>
      </c>
      <c r="HK3" t="s">
        <v>158</v>
      </c>
      <c r="IP3" t="s">
        <v>162</v>
      </c>
      <c r="JT3" t="s">
        <v>163</v>
      </c>
      <c r="KV3" s="260" t="s">
        <v>73</v>
      </c>
      <c r="KW3" s="261" t="s">
        <v>73</v>
      </c>
      <c r="KX3" s="300" t="s">
        <v>73</v>
      </c>
      <c r="KY3" s="301" t="s">
        <v>73</v>
      </c>
      <c r="KZ3" s="261" t="s">
        <v>73</v>
      </c>
      <c r="LA3" s="262" t="s">
        <v>73</v>
      </c>
      <c r="MD3" t="s">
        <v>241</v>
      </c>
      <c r="NG3" t="s">
        <v>151</v>
      </c>
    </row>
    <row r="4" spans="2:404" ht="13.5" customHeight="1" x14ac:dyDescent="0.15">
      <c r="B4" s="297" t="str">
        <f ca="1">ｶﾚﾝﾀﾞｰ!QT1&amp;"年"</f>
        <v>2025年</v>
      </c>
      <c r="C4" s="295"/>
      <c r="D4" s="296"/>
      <c r="E4" s="307">
        <v>1</v>
      </c>
      <c r="F4" s="308">
        <v>2</v>
      </c>
      <c r="G4" s="308">
        <v>3</v>
      </c>
      <c r="H4" s="308">
        <v>4</v>
      </c>
      <c r="I4" s="308">
        <v>5</v>
      </c>
      <c r="J4" s="308">
        <v>6</v>
      </c>
      <c r="K4" s="308">
        <v>7</v>
      </c>
      <c r="L4" s="308">
        <v>8</v>
      </c>
      <c r="M4" s="308">
        <v>9</v>
      </c>
      <c r="N4" s="308">
        <v>10</v>
      </c>
      <c r="O4" s="308">
        <v>11</v>
      </c>
      <c r="P4" s="308">
        <v>12</v>
      </c>
      <c r="Q4" s="308">
        <v>13</v>
      </c>
      <c r="R4" s="308">
        <v>14</v>
      </c>
      <c r="S4" s="308">
        <v>15</v>
      </c>
      <c r="T4" s="308">
        <v>16</v>
      </c>
      <c r="U4" s="308">
        <v>17</v>
      </c>
      <c r="V4" s="308">
        <v>18</v>
      </c>
      <c r="W4" s="308">
        <v>19</v>
      </c>
      <c r="X4" s="308">
        <v>20</v>
      </c>
      <c r="Y4" s="308">
        <v>21</v>
      </c>
      <c r="Z4" s="308">
        <v>22</v>
      </c>
      <c r="AA4" s="308">
        <v>23</v>
      </c>
      <c r="AB4" s="308">
        <v>24</v>
      </c>
      <c r="AC4" s="308">
        <v>25</v>
      </c>
      <c r="AD4" s="308">
        <v>26</v>
      </c>
      <c r="AE4" s="308">
        <v>27</v>
      </c>
      <c r="AF4" s="308">
        <v>28</v>
      </c>
      <c r="AG4" s="308">
        <v>29</v>
      </c>
      <c r="AH4" s="308">
        <v>30</v>
      </c>
      <c r="AI4" s="309">
        <v>31</v>
      </c>
      <c r="AJ4" s="294">
        <v>1</v>
      </c>
      <c r="AK4" s="295">
        <f>1+AJ4</f>
        <v>2</v>
      </c>
      <c r="AL4" s="295">
        <f t="shared" ref="AL4:CW4" si="0">1+AK4</f>
        <v>3</v>
      </c>
      <c r="AM4" s="295">
        <f t="shared" si="0"/>
        <v>4</v>
      </c>
      <c r="AN4" s="295">
        <f t="shared" si="0"/>
        <v>5</v>
      </c>
      <c r="AO4" s="295">
        <f t="shared" si="0"/>
        <v>6</v>
      </c>
      <c r="AP4" s="295">
        <f t="shared" si="0"/>
        <v>7</v>
      </c>
      <c r="AQ4" s="295">
        <f t="shared" si="0"/>
        <v>8</v>
      </c>
      <c r="AR4" s="295">
        <f t="shared" si="0"/>
        <v>9</v>
      </c>
      <c r="AS4" s="295">
        <f t="shared" si="0"/>
        <v>10</v>
      </c>
      <c r="AT4" s="295">
        <f t="shared" si="0"/>
        <v>11</v>
      </c>
      <c r="AU4" s="295">
        <f t="shared" si="0"/>
        <v>12</v>
      </c>
      <c r="AV4" s="295">
        <f t="shared" si="0"/>
        <v>13</v>
      </c>
      <c r="AW4" s="295">
        <f t="shared" si="0"/>
        <v>14</v>
      </c>
      <c r="AX4" s="295">
        <f t="shared" si="0"/>
        <v>15</v>
      </c>
      <c r="AY4" s="295">
        <f t="shared" si="0"/>
        <v>16</v>
      </c>
      <c r="AZ4" s="295">
        <f t="shared" si="0"/>
        <v>17</v>
      </c>
      <c r="BA4" s="295">
        <f t="shared" si="0"/>
        <v>18</v>
      </c>
      <c r="BB4" s="295">
        <f t="shared" si="0"/>
        <v>19</v>
      </c>
      <c r="BC4" s="295">
        <f t="shared" si="0"/>
        <v>20</v>
      </c>
      <c r="BD4" s="295">
        <f t="shared" si="0"/>
        <v>21</v>
      </c>
      <c r="BE4" s="295">
        <f t="shared" si="0"/>
        <v>22</v>
      </c>
      <c r="BF4" s="295">
        <f t="shared" si="0"/>
        <v>23</v>
      </c>
      <c r="BG4" s="295">
        <f t="shared" si="0"/>
        <v>24</v>
      </c>
      <c r="BH4" s="295">
        <f t="shared" si="0"/>
        <v>25</v>
      </c>
      <c r="BI4" s="295">
        <f t="shared" si="0"/>
        <v>26</v>
      </c>
      <c r="BJ4" s="295">
        <f t="shared" si="0"/>
        <v>27</v>
      </c>
      <c r="BK4" s="295">
        <f t="shared" si="0"/>
        <v>28</v>
      </c>
      <c r="BL4" s="295">
        <f t="shared" si="0"/>
        <v>29</v>
      </c>
      <c r="BM4" s="296">
        <f t="shared" si="0"/>
        <v>30</v>
      </c>
      <c r="BN4" s="297">
        <v>1</v>
      </c>
      <c r="BO4" s="295">
        <f t="shared" si="0"/>
        <v>2</v>
      </c>
      <c r="BP4" s="295">
        <f t="shared" si="0"/>
        <v>3</v>
      </c>
      <c r="BQ4" s="295">
        <f t="shared" si="0"/>
        <v>4</v>
      </c>
      <c r="BR4" s="295">
        <f t="shared" si="0"/>
        <v>5</v>
      </c>
      <c r="BS4" s="295">
        <f t="shared" si="0"/>
        <v>6</v>
      </c>
      <c r="BT4" s="295">
        <f t="shared" si="0"/>
        <v>7</v>
      </c>
      <c r="BU4" s="295">
        <f t="shared" si="0"/>
        <v>8</v>
      </c>
      <c r="BV4" s="295">
        <f t="shared" si="0"/>
        <v>9</v>
      </c>
      <c r="BW4" s="295">
        <f t="shared" si="0"/>
        <v>10</v>
      </c>
      <c r="BX4" s="295">
        <f t="shared" si="0"/>
        <v>11</v>
      </c>
      <c r="BY4" s="295">
        <f t="shared" si="0"/>
        <v>12</v>
      </c>
      <c r="BZ4" s="295">
        <f t="shared" si="0"/>
        <v>13</v>
      </c>
      <c r="CA4" s="295">
        <f t="shared" si="0"/>
        <v>14</v>
      </c>
      <c r="CB4" s="295">
        <f t="shared" si="0"/>
        <v>15</v>
      </c>
      <c r="CC4" s="295">
        <f t="shared" si="0"/>
        <v>16</v>
      </c>
      <c r="CD4" s="295">
        <f t="shared" si="0"/>
        <v>17</v>
      </c>
      <c r="CE4" s="295">
        <f t="shared" si="0"/>
        <v>18</v>
      </c>
      <c r="CF4" s="295">
        <f t="shared" si="0"/>
        <v>19</v>
      </c>
      <c r="CG4" s="295">
        <f t="shared" si="0"/>
        <v>20</v>
      </c>
      <c r="CH4" s="295">
        <f t="shared" si="0"/>
        <v>21</v>
      </c>
      <c r="CI4" s="295">
        <f t="shared" si="0"/>
        <v>22</v>
      </c>
      <c r="CJ4" s="295">
        <f t="shared" si="0"/>
        <v>23</v>
      </c>
      <c r="CK4" s="295">
        <f t="shared" si="0"/>
        <v>24</v>
      </c>
      <c r="CL4" s="295">
        <f t="shared" si="0"/>
        <v>25</v>
      </c>
      <c r="CM4" s="295">
        <f t="shared" si="0"/>
        <v>26</v>
      </c>
      <c r="CN4" s="295">
        <f t="shared" si="0"/>
        <v>27</v>
      </c>
      <c r="CO4" s="295">
        <f t="shared" si="0"/>
        <v>28</v>
      </c>
      <c r="CP4" s="295">
        <f t="shared" si="0"/>
        <v>29</v>
      </c>
      <c r="CQ4" s="295">
        <f t="shared" si="0"/>
        <v>30</v>
      </c>
      <c r="CR4" s="296">
        <f t="shared" si="0"/>
        <v>31</v>
      </c>
      <c r="CS4" s="297">
        <v>1</v>
      </c>
      <c r="CT4" s="295">
        <f t="shared" si="0"/>
        <v>2</v>
      </c>
      <c r="CU4" s="295">
        <f t="shared" si="0"/>
        <v>3</v>
      </c>
      <c r="CV4" s="295">
        <f t="shared" si="0"/>
        <v>4</v>
      </c>
      <c r="CW4" s="295">
        <f t="shared" si="0"/>
        <v>5</v>
      </c>
      <c r="CX4" s="295">
        <f t="shared" ref="CX4:FI4" si="1">1+CW4</f>
        <v>6</v>
      </c>
      <c r="CY4" s="295">
        <f t="shared" si="1"/>
        <v>7</v>
      </c>
      <c r="CZ4" s="295">
        <f t="shared" si="1"/>
        <v>8</v>
      </c>
      <c r="DA4" s="295">
        <f t="shared" si="1"/>
        <v>9</v>
      </c>
      <c r="DB4" s="295">
        <f t="shared" si="1"/>
        <v>10</v>
      </c>
      <c r="DC4" s="295">
        <f t="shared" si="1"/>
        <v>11</v>
      </c>
      <c r="DD4" s="295">
        <f t="shared" si="1"/>
        <v>12</v>
      </c>
      <c r="DE4" s="295">
        <f t="shared" si="1"/>
        <v>13</v>
      </c>
      <c r="DF4" s="295">
        <f t="shared" si="1"/>
        <v>14</v>
      </c>
      <c r="DG4" s="295">
        <f t="shared" si="1"/>
        <v>15</v>
      </c>
      <c r="DH4" s="295">
        <f t="shared" si="1"/>
        <v>16</v>
      </c>
      <c r="DI4" s="295">
        <f t="shared" si="1"/>
        <v>17</v>
      </c>
      <c r="DJ4" s="295">
        <f t="shared" si="1"/>
        <v>18</v>
      </c>
      <c r="DK4" s="295">
        <f t="shared" si="1"/>
        <v>19</v>
      </c>
      <c r="DL4" s="295">
        <f t="shared" si="1"/>
        <v>20</v>
      </c>
      <c r="DM4" s="295">
        <f t="shared" si="1"/>
        <v>21</v>
      </c>
      <c r="DN4" s="295">
        <f t="shared" si="1"/>
        <v>22</v>
      </c>
      <c r="DO4" s="295">
        <f t="shared" si="1"/>
        <v>23</v>
      </c>
      <c r="DP4" s="295">
        <f t="shared" si="1"/>
        <v>24</v>
      </c>
      <c r="DQ4" s="295">
        <f t="shared" si="1"/>
        <v>25</v>
      </c>
      <c r="DR4" s="295">
        <f t="shared" si="1"/>
        <v>26</v>
      </c>
      <c r="DS4" s="295">
        <f t="shared" si="1"/>
        <v>27</v>
      </c>
      <c r="DT4" s="295">
        <f t="shared" si="1"/>
        <v>28</v>
      </c>
      <c r="DU4" s="295">
        <f t="shared" si="1"/>
        <v>29</v>
      </c>
      <c r="DV4" s="296">
        <f t="shared" si="1"/>
        <v>30</v>
      </c>
      <c r="DW4" s="297">
        <v>1</v>
      </c>
      <c r="DX4" s="295">
        <f t="shared" si="1"/>
        <v>2</v>
      </c>
      <c r="DY4" s="295">
        <f t="shared" si="1"/>
        <v>3</v>
      </c>
      <c r="DZ4" s="295">
        <f t="shared" si="1"/>
        <v>4</v>
      </c>
      <c r="EA4" s="295">
        <f t="shared" si="1"/>
        <v>5</v>
      </c>
      <c r="EB4" s="295">
        <f t="shared" si="1"/>
        <v>6</v>
      </c>
      <c r="EC4" s="295">
        <f t="shared" si="1"/>
        <v>7</v>
      </c>
      <c r="ED4" s="295">
        <f t="shared" si="1"/>
        <v>8</v>
      </c>
      <c r="EE4" s="295">
        <f t="shared" si="1"/>
        <v>9</v>
      </c>
      <c r="EF4" s="295">
        <f t="shared" si="1"/>
        <v>10</v>
      </c>
      <c r="EG4" s="295">
        <f t="shared" si="1"/>
        <v>11</v>
      </c>
      <c r="EH4" s="295">
        <f t="shared" si="1"/>
        <v>12</v>
      </c>
      <c r="EI4" s="295">
        <f t="shared" si="1"/>
        <v>13</v>
      </c>
      <c r="EJ4" s="295">
        <f t="shared" si="1"/>
        <v>14</v>
      </c>
      <c r="EK4" s="295">
        <f t="shared" si="1"/>
        <v>15</v>
      </c>
      <c r="EL4" s="295">
        <f t="shared" si="1"/>
        <v>16</v>
      </c>
      <c r="EM4" s="295">
        <f t="shared" si="1"/>
        <v>17</v>
      </c>
      <c r="EN4" s="295">
        <f t="shared" si="1"/>
        <v>18</v>
      </c>
      <c r="EO4" s="295">
        <f t="shared" si="1"/>
        <v>19</v>
      </c>
      <c r="EP4" s="295">
        <f t="shared" si="1"/>
        <v>20</v>
      </c>
      <c r="EQ4" s="295">
        <f t="shared" si="1"/>
        <v>21</v>
      </c>
      <c r="ER4" s="295">
        <f t="shared" si="1"/>
        <v>22</v>
      </c>
      <c r="ES4" s="295">
        <f t="shared" si="1"/>
        <v>23</v>
      </c>
      <c r="ET4" s="295">
        <f t="shared" si="1"/>
        <v>24</v>
      </c>
      <c r="EU4" s="295">
        <f t="shared" si="1"/>
        <v>25</v>
      </c>
      <c r="EV4" s="295">
        <f t="shared" si="1"/>
        <v>26</v>
      </c>
      <c r="EW4" s="295">
        <f t="shared" si="1"/>
        <v>27</v>
      </c>
      <c r="EX4" s="295">
        <f t="shared" si="1"/>
        <v>28</v>
      </c>
      <c r="EY4" s="295">
        <f t="shared" si="1"/>
        <v>29</v>
      </c>
      <c r="EZ4" s="295">
        <f t="shared" si="1"/>
        <v>30</v>
      </c>
      <c r="FA4" s="296">
        <f t="shared" si="1"/>
        <v>31</v>
      </c>
      <c r="FB4" s="297">
        <v>1</v>
      </c>
      <c r="FC4" s="295">
        <f t="shared" si="1"/>
        <v>2</v>
      </c>
      <c r="FD4" s="295">
        <f t="shared" si="1"/>
        <v>3</v>
      </c>
      <c r="FE4" s="295">
        <f t="shared" si="1"/>
        <v>4</v>
      </c>
      <c r="FF4" s="295">
        <f t="shared" si="1"/>
        <v>5</v>
      </c>
      <c r="FG4" s="295">
        <f t="shared" si="1"/>
        <v>6</v>
      </c>
      <c r="FH4" s="295">
        <f t="shared" si="1"/>
        <v>7</v>
      </c>
      <c r="FI4" s="295">
        <f t="shared" si="1"/>
        <v>8</v>
      </c>
      <c r="FJ4" s="295">
        <f t="shared" ref="FJ4:HU4" si="2">1+FI4</f>
        <v>9</v>
      </c>
      <c r="FK4" s="295">
        <f t="shared" si="2"/>
        <v>10</v>
      </c>
      <c r="FL4" s="295">
        <f t="shared" si="2"/>
        <v>11</v>
      </c>
      <c r="FM4" s="295">
        <f t="shared" si="2"/>
        <v>12</v>
      </c>
      <c r="FN4" s="321">
        <f t="shared" si="2"/>
        <v>13</v>
      </c>
      <c r="FO4" s="295">
        <f t="shared" si="2"/>
        <v>14</v>
      </c>
      <c r="FP4" s="322">
        <f t="shared" si="2"/>
        <v>15</v>
      </c>
      <c r="FQ4" s="295">
        <f t="shared" si="2"/>
        <v>16</v>
      </c>
      <c r="FR4" s="295">
        <f t="shared" si="2"/>
        <v>17</v>
      </c>
      <c r="FS4" s="295">
        <f t="shared" si="2"/>
        <v>18</v>
      </c>
      <c r="FT4" s="295">
        <f t="shared" si="2"/>
        <v>19</v>
      </c>
      <c r="FU4" s="295">
        <f t="shared" si="2"/>
        <v>20</v>
      </c>
      <c r="FV4" s="295">
        <f t="shared" si="2"/>
        <v>21</v>
      </c>
      <c r="FW4" s="295">
        <f t="shared" si="2"/>
        <v>22</v>
      </c>
      <c r="FX4" s="295">
        <f t="shared" si="2"/>
        <v>23</v>
      </c>
      <c r="FY4" s="295">
        <f t="shared" si="2"/>
        <v>24</v>
      </c>
      <c r="FZ4" s="295">
        <f t="shared" si="2"/>
        <v>25</v>
      </c>
      <c r="GA4" s="295">
        <f t="shared" si="2"/>
        <v>26</v>
      </c>
      <c r="GB4" s="295">
        <f t="shared" si="2"/>
        <v>27</v>
      </c>
      <c r="GC4" s="295">
        <f t="shared" si="2"/>
        <v>28</v>
      </c>
      <c r="GD4" s="295">
        <f t="shared" si="2"/>
        <v>29</v>
      </c>
      <c r="GE4" s="295">
        <f t="shared" si="2"/>
        <v>30</v>
      </c>
      <c r="GF4" s="296">
        <f t="shared" si="2"/>
        <v>31</v>
      </c>
      <c r="GG4" s="297">
        <v>1</v>
      </c>
      <c r="GH4" s="295">
        <f t="shared" si="2"/>
        <v>2</v>
      </c>
      <c r="GI4" s="295">
        <f t="shared" si="2"/>
        <v>3</v>
      </c>
      <c r="GJ4" s="295">
        <f t="shared" si="2"/>
        <v>4</v>
      </c>
      <c r="GK4" s="295">
        <f t="shared" si="2"/>
        <v>5</v>
      </c>
      <c r="GL4" s="295">
        <f t="shared" si="2"/>
        <v>6</v>
      </c>
      <c r="GM4" s="295">
        <f t="shared" si="2"/>
        <v>7</v>
      </c>
      <c r="GN4" s="295">
        <f t="shared" si="2"/>
        <v>8</v>
      </c>
      <c r="GO4" s="295">
        <f t="shared" si="2"/>
        <v>9</v>
      </c>
      <c r="GP4" s="295">
        <f t="shared" si="2"/>
        <v>10</v>
      </c>
      <c r="GQ4" s="295">
        <f t="shared" si="2"/>
        <v>11</v>
      </c>
      <c r="GR4" s="295">
        <f t="shared" si="2"/>
        <v>12</v>
      </c>
      <c r="GS4" s="295">
        <f t="shared" si="2"/>
        <v>13</v>
      </c>
      <c r="GT4" s="295">
        <f t="shared" si="2"/>
        <v>14</v>
      </c>
      <c r="GU4" s="295">
        <f t="shared" si="2"/>
        <v>15</v>
      </c>
      <c r="GV4" s="295">
        <f t="shared" si="2"/>
        <v>16</v>
      </c>
      <c r="GW4" s="295">
        <f t="shared" si="2"/>
        <v>17</v>
      </c>
      <c r="GX4" s="295">
        <f t="shared" si="2"/>
        <v>18</v>
      </c>
      <c r="GY4" s="295">
        <f t="shared" si="2"/>
        <v>19</v>
      </c>
      <c r="GZ4" s="295">
        <f t="shared" si="2"/>
        <v>20</v>
      </c>
      <c r="HA4" s="295">
        <f t="shared" si="2"/>
        <v>21</v>
      </c>
      <c r="HB4" s="295">
        <f t="shared" si="2"/>
        <v>22</v>
      </c>
      <c r="HC4" s="295">
        <f t="shared" si="2"/>
        <v>23</v>
      </c>
      <c r="HD4" s="295">
        <f t="shared" si="2"/>
        <v>24</v>
      </c>
      <c r="HE4" s="295">
        <f t="shared" si="2"/>
        <v>25</v>
      </c>
      <c r="HF4" s="295">
        <f t="shared" si="2"/>
        <v>26</v>
      </c>
      <c r="HG4" s="295">
        <f t="shared" si="2"/>
        <v>27</v>
      </c>
      <c r="HH4" s="295">
        <f t="shared" si="2"/>
        <v>28</v>
      </c>
      <c r="HI4" s="295">
        <f t="shared" si="2"/>
        <v>29</v>
      </c>
      <c r="HJ4" s="296">
        <f t="shared" si="2"/>
        <v>30</v>
      </c>
      <c r="HK4" s="297">
        <v>1</v>
      </c>
      <c r="HL4" s="295">
        <f t="shared" si="2"/>
        <v>2</v>
      </c>
      <c r="HM4" s="295">
        <f t="shared" si="2"/>
        <v>3</v>
      </c>
      <c r="HN4" s="295">
        <f t="shared" si="2"/>
        <v>4</v>
      </c>
      <c r="HO4" s="295">
        <f t="shared" si="2"/>
        <v>5</v>
      </c>
      <c r="HP4" s="295">
        <f t="shared" si="2"/>
        <v>6</v>
      </c>
      <c r="HQ4" s="295">
        <f t="shared" si="2"/>
        <v>7</v>
      </c>
      <c r="HR4" s="295">
        <f t="shared" si="2"/>
        <v>8</v>
      </c>
      <c r="HS4" s="295">
        <f t="shared" si="2"/>
        <v>9</v>
      </c>
      <c r="HT4" s="295">
        <f t="shared" si="2"/>
        <v>10</v>
      </c>
      <c r="HU4" s="295">
        <f t="shared" si="2"/>
        <v>11</v>
      </c>
      <c r="HV4" s="295">
        <f t="shared" ref="HV4:KG4" si="3">1+HU4</f>
        <v>12</v>
      </c>
      <c r="HW4" s="295">
        <f t="shared" si="3"/>
        <v>13</v>
      </c>
      <c r="HX4" s="295">
        <f t="shared" si="3"/>
        <v>14</v>
      </c>
      <c r="HY4" s="295">
        <f t="shared" si="3"/>
        <v>15</v>
      </c>
      <c r="HZ4" s="295">
        <f t="shared" si="3"/>
        <v>16</v>
      </c>
      <c r="IA4" s="295">
        <f t="shared" si="3"/>
        <v>17</v>
      </c>
      <c r="IB4" s="295">
        <f t="shared" si="3"/>
        <v>18</v>
      </c>
      <c r="IC4" s="295">
        <f t="shared" si="3"/>
        <v>19</v>
      </c>
      <c r="ID4" s="295">
        <f t="shared" si="3"/>
        <v>20</v>
      </c>
      <c r="IE4" s="295">
        <f t="shared" si="3"/>
        <v>21</v>
      </c>
      <c r="IF4" s="295">
        <f t="shared" si="3"/>
        <v>22</v>
      </c>
      <c r="IG4" s="295">
        <f t="shared" si="3"/>
        <v>23</v>
      </c>
      <c r="IH4" s="295">
        <f t="shared" si="3"/>
        <v>24</v>
      </c>
      <c r="II4" s="295">
        <f t="shared" si="3"/>
        <v>25</v>
      </c>
      <c r="IJ4" s="295">
        <f t="shared" si="3"/>
        <v>26</v>
      </c>
      <c r="IK4" s="295">
        <f t="shared" si="3"/>
        <v>27</v>
      </c>
      <c r="IL4" s="295">
        <f t="shared" si="3"/>
        <v>28</v>
      </c>
      <c r="IM4" s="295">
        <f t="shared" si="3"/>
        <v>29</v>
      </c>
      <c r="IN4" s="295">
        <f t="shared" si="3"/>
        <v>30</v>
      </c>
      <c r="IO4" s="296">
        <f t="shared" si="3"/>
        <v>31</v>
      </c>
      <c r="IP4" s="297">
        <v>1</v>
      </c>
      <c r="IQ4" s="295">
        <f t="shared" si="3"/>
        <v>2</v>
      </c>
      <c r="IR4" s="295">
        <f t="shared" si="3"/>
        <v>3</v>
      </c>
      <c r="IS4" s="295">
        <f t="shared" si="3"/>
        <v>4</v>
      </c>
      <c r="IT4" s="295">
        <f t="shared" si="3"/>
        <v>5</v>
      </c>
      <c r="IU4" s="295">
        <f t="shared" si="3"/>
        <v>6</v>
      </c>
      <c r="IV4" s="295">
        <f t="shared" si="3"/>
        <v>7</v>
      </c>
      <c r="IW4" s="295">
        <f t="shared" si="3"/>
        <v>8</v>
      </c>
      <c r="IX4" s="295">
        <f t="shared" si="3"/>
        <v>9</v>
      </c>
      <c r="IY4" s="295">
        <f t="shared" si="3"/>
        <v>10</v>
      </c>
      <c r="IZ4" s="295">
        <f t="shared" si="3"/>
        <v>11</v>
      </c>
      <c r="JA4" s="295">
        <f t="shared" si="3"/>
        <v>12</v>
      </c>
      <c r="JB4" s="295">
        <f t="shared" si="3"/>
        <v>13</v>
      </c>
      <c r="JC4" s="295">
        <f t="shared" si="3"/>
        <v>14</v>
      </c>
      <c r="JD4" s="295">
        <f t="shared" si="3"/>
        <v>15</v>
      </c>
      <c r="JE4" s="295">
        <f t="shared" si="3"/>
        <v>16</v>
      </c>
      <c r="JF4" s="295">
        <f t="shared" si="3"/>
        <v>17</v>
      </c>
      <c r="JG4" s="295">
        <f t="shared" si="3"/>
        <v>18</v>
      </c>
      <c r="JH4" s="295">
        <f t="shared" si="3"/>
        <v>19</v>
      </c>
      <c r="JI4" s="295">
        <f t="shared" si="3"/>
        <v>20</v>
      </c>
      <c r="JJ4" s="295">
        <f t="shared" si="3"/>
        <v>21</v>
      </c>
      <c r="JK4" s="295">
        <f t="shared" si="3"/>
        <v>22</v>
      </c>
      <c r="JL4" s="295">
        <f t="shared" si="3"/>
        <v>23</v>
      </c>
      <c r="JM4" s="295">
        <f t="shared" si="3"/>
        <v>24</v>
      </c>
      <c r="JN4" s="295">
        <f t="shared" si="3"/>
        <v>25</v>
      </c>
      <c r="JO4" s="295">
        <f t="shared" si="3"/>
        <v>26</v>
      </c>
      <c r="JP4" s="295">
        <f t="shared" si="3"/>
        <v>27</v>
      </c>
      <c r="JQ4" s="295">
        <f t="shared" si="3"/>
        <v>28</v>
      </c>
      <c r="JR4" s="295">
        <f t="shared" si="3"/>
        <v>29</v>
      </c>
      <c r="JS4" s="296">
        <f t="shared" si="3"/>
        <v>30</v>
      </c>
      <c r="JT4" s="297">
        <v>1</v>
      </c>
      <c r="JU4" s="295">
        <f t="shared" si="3"/>
        <v>2</v>
      </c>
      <c r="JV4" s="295">
        <f t="shared" si="3"/>
        <v>3</v>
      </c>
      <c r="JW4" s="295">
        <f t="shared" si="3"/>
        <v>4</v>
      </c>
      <c r="JX4" s="295">
        <f t="shared" si="3"/>
        <v>5</v>
      </c>
      <c r="JY4" s="295">
        <f t="shared" si="3"/>
        <v>6</v>
      </c>
      <c r="JZ4" s="295">
        <f t="shared" si="3"/>
        <v>7</v>
      </c>
      <c r="KA4" s="295">
        <f t="shared" si="3"/>
        <v>8</v>
      </c>
      <c r="KB4" s="295">
        <f t="shared" si="3"/>
        <v>9</v>
      </c>
      <c r="KC4" s="295">
        <f t="shared" si="3"/>
        <v>10</v>
      </c>
      <c r="KD4" s="295">
        <f t="shared" si="3"/>
        <v>11</v>
      </c>
      <c r="KE4" s="295">
        <f t="shared" si="3"/>
        <v>12</v>
      </c>
      <c r="KF4" s="295">
        <f t="shared" si="3"/>
        <v>13</v>
      </c>
      <c r="KG4" s="295">
        <f t="shared" si="3"/>
        <v>14</v>
      </c>
      <c r="KH4" s="295">
        <f t="shared" ref="KH4:MS4" si="4">1+KG4</f>
        <v>15</v>
      </c>
      <c r="KI4" s="295">
        <f t="shared" si="4"/>
        <v>16</v>
      </c>
      <c r="KJ4" s="295">
        <f t="shared" si="4"/>
        <v>17</v>
      </c>
      <c r="KK4" s="295">
        <f t="shared" si="4"/>
        <v>18</v>
      </c>
      <c r="KL4" s="295">
        <f t="shared" si="4"/>
        <v>19</v>
      </c>
      <c r="KM4" s="295">
        <f t="shared" si="4"/>
        <v>20</v>
      </c>
      <c r="KN4" s="295">
        <f t="shared" si="4"/>
        <v>21</v>
      </c>
      <c r="KO4" s="295">
        <f t="shared" si="4"/>
        <v>22</v>
      </c>
      <c r="KP4" s="295">
        <f t="shared" si="4"/>
        <v>23</v>
      </c>
      <c r="KQ4" s="295">
        <f t="shared" si="4"/>
        <v>24</v>
      </c>
      <c r="KR4" s="295">
        <f t="shared" si="4"/>
        <v>25</v>
      </c>
      <c r="KS4" s="295">
        <f t="shared" si="4"/>
        <v>26</v>
      </c>
      <c r="KT4" s="295">
        <f t="shared" si="4"/>
        <v>27</v>
      </c>
      <c r="KU4" s="295">
        <f t="shared" si="4"/>
        <v>28</v>
      </c>
      <c r="KV4" s="321">
        <f t="shared" si="4"/>
        <v>29</v>
      </c>
      <c r="KW4" s="295">
        <f t="shared" si="4"/>
        <v>30</v>
      </c>
      <c r="KX4" s="296">
        <f t="shared" si="4"/>
        <v>31</v>
      </c>
      <c r="KY4" s="297">
        <v>1</v>
      </c>
      <c r="KZ4" s="295">
        <f t="shared" si="4"/>
        <v>2</v>
      </c>
      <c r="LA4" s="322">
        <f t="shared" si="4"/>
        <v>3</v>
      </c>
      <c r="LB4" s="295">
        <f t="shared" si="4"/>
        <v>4</v>
      </c>
      <c r="LC4" s="295">
        <f t="shared" si="4"/>
        <v>5</v>
      </c>
      <c r="LD4" s="295">
        <f t="shared" si="4"/>
        <v>6</v>
      </c>
      <c r="LE4" s="295">
        <f t="shared" si="4"/>
        <v>7</v>
      </c>
      <c r="LF4" s="295">
        <f t="shared" si="4"/>
        <v>8</v>
      </c>
      <c r="LG4" s="295">
        <f t="shared" si="4"/>
        <v>9</v>
      </c>
      <c r="LH4" s="295">
        <f t="shared" si="4"/>
        <v>10</v>
      </c>
      <c r="LI4" s="295">
        <f t="shared" si="4"/>
        <v>11</v>
      </c>
      <c r="LJ4" s="295">
        <f t="shared" si="4"/>
        <v>12</v>
      </c>
      <c r="LK4" s="295">
        <f t="shared" si="4"/>
        <v>13</v>
      </c>
      <c r="LL4" s="295">
        <f t="shared" si="4"/>
        <v>14</v>
      </c>
      <c r="LM4" s="295">
        <f t="shared" si="4"/>
        <v>15</v>
      </c>
      <c r="LN4" s="295">
        <f t="shared" si="4"/>
        <v>16</v>
      </c>
      <c r="LO4" s="295">
        <f t="shared" si="4"/>
        <v>17</v>
      </c>
      <c r="LP4" s="295">
        <f t="shared" si="4"/>
        <v>18</v>
      </c>
      <c r="LQ4" s="295">
        <f t="shared" si="4"/>
        <v>19</v>
      </c>
      <c r="LR4" s="295">
        <f t="shared" si="4"/>
        <v>20</v>
      </c>
      <c r="LS4" s="295">
        <f t="shared" si="4"/>
        <v>21</v>
      </c>
      <c r="LT4" s="295">
        <f t="shared" si="4"/>
        <v>22</v>
      </c>
      <c r="LU4" s="295">
        <f t="shared" si="4"/>
        <v>23</v>
      </c>
      <c r="LV4" s="295">
        <f t="shared" si="4"/>
        <v>24</v>
      </c>
      <c r="LW4" s="295">
        <f t="shared" si="4"/>
        <v>25</v>
      </c>
      <c r="LX4" s="295">
        <f t="shared" si="4"/>
        <v>26</v>
      </c>
      <c r="LY4" s="295">
        <f t="shared" si="4"/>
        <v>27</v>
      </c>
      <c r="LZ4" s="295">
        <f t="shared" si="4"/>
        <v>28</v>
      </c>
      <c r="MA4" s="295">
        <f t="shared" si="4"/>
        <v>29</v>
      </c>
      <c r="MB4" s="295">
        <f t="shared" si="4"/>
        <v>30</v>
      </c>
      <c r="MC4" s="296">
        <f t="shared" si="4"/>
        <v>31</v>
      </c>
      <c r="MD4" s="297">
        <v>1</v>
      </c>
      <c r="ME4" s="295">
        <f t="shared" si="4"/>
        <v>2</v>
      </c>
      <c r="MF4" s="295">
        <f t="shared" si="4"/>
        <v>3</v>
      </c>
      <c r="MG4" s="295">
        <f t="shared" si="4"/>
        <v>4</v>
      </c>
      <c r="MH4" s="295">
        <f t="shared" si="4"/>
        <v>5</v>
      </c>
      <c r="MI4" s="295">
        <f t="shared" si="4"/>
        <v>6</v>
      </c>
      <c r="MJ4" s="295">
        <f t="shared" si="4"/>
        <v>7</v>
      </c>
      <c r="MK4" s="295">
        <f t="shared" si="4"/>
        <v>8</v>
      </c>
      <c r="ML4" s="295">
        <f t="shared" si="4"/>
        <v>9</v>
      </c>
      <c r="MM4" s="295">
        <f t="shared" si="4"/>
        <v>10</v>
      </c>
      <c r="MN4" s="295">
        <f t="shared" si="4"/>
        <v>11</v>
      </c>
      <c r="MO4" s="295">
        <f t="shared" si="4"/>
        <v>12</v>
      </c>
      <c r="MP4" s="295">
        <f t="shared" si="4"/>
        <v>13</v>
      </c>
      <c r="MQ4" s="295">
        <f t="shared" si="4"/>
        <v>14</v>
      </c>
      <c r="MR4" s="295">
        <f t="shared" si="4"/>
        <v>15</v>
      </c>
      <c r="MS4" s="295">
        <f t="shared" si="4"/>
        <v>16</v>
      </c>
      <c r="MT4" s="295">
        <f t="shared" ref="MT4:OK4" si="5">1+MS4</f>
        <v>17</v>
      </c>
      <c r="MU4" s="295">
        <f t="shared" si="5"/>
        <v>18</v>
      </c>
      <c r="MV4" s="295">
        <f t="shared" si="5"/>
        <v>19</v>
      </c>
      <c r="MW4" s="295">
        <f t="shared" si="5"/>
        <v>20</v>
      </c>
      <c r="MX4" s="295">
        <f t="shared" si="5"/>
        <v>21</v>
      </c>
      <c r="MY4" s="295">
        <f t="shared" si="5"/>
        <v>22</v>
      </c>
      <c r="MZ4" s="295">
        <f t="shared" si="5"/>
        <v>23</v>
      </c>
      <c r="NA4" s="295">
        <f t="shared" si="5"/>
        <v>24</v>
      </c>
      <c r="NB4" s="295">
        <f t="shared" si="5"/>
        <v>25</v>
      </c>
      <c r="NC4" s="295">
        <f t="shared" si="5"/>
        <v>26</v>
      </c>
      <c r="ND4" s="295">
        <f t="shared" si="5"/>
        <v>27</v>
      </c>
      <c r="NE4" s="295">
        <f t="shared" si="5"/>
        <v>28</v>
      </c>
      <c r="NF4" s="296">
        <f t="shared" si="5"/>
        <v>29</v>
      </c>
      <c r="NG4" s="297">
        <v>1</v>
      </c>
      <c r="NH4" s="295">
        <f t="shared" si="5"/>
        <v>2</v>
      </c>
      <c r="NI4" s="295">
        <f t="shared" si="5"/>
        <v>3</v>
      </c>
      <c r="NJ4" s="295">
        <f t="shared" si="5"/>
        <v>4</v>
      </c>
      <c r="NK4" s="295">
        <f t="shared" si="5"/>
        <v>5</v>
      </c>
      <c r="NL4" s="295">
        <f t="shared" si="5"/>
        <v>6</v>
      </c>
      <c r="NM4" s="295">
        <f t="shared" si="5"/>
        <v>7</v>
      </c>
      <c r="NN4" s="295">
        <f t="shared" si="5"/>
        <v>8</v>
      </c>
      <c r="NO4" s="295">
        <f t="shared" si="5"/>
        <v>9</v>
      </c>
      <c r="NP4" s="295">
        <f t="shared" si="5"/>
        <v>10</v>
      </c>
      <c r="NQ4" s="295">
        <f t="shared" si="5"/>
        <v>11</v>
      </c>
      <c r="NR4" s="295">
        <f t="shared" si="5"/>
        <v>12</v>
      </c>
      <c r="NS4" s="295">
        <f t="shared" si="5"/>
        <v>13</v>
      </c>
      <c r="NT4" s="295">
        <f t="shared" si="5"/>
        <v>14</v>
      </c>
      <c r="NU4" s="295">
        <f t="shared" si="5"/>
        <v>15</v>
      </c>
      <c r="NV4" s="295">
        <f t="shared" si="5"/>
        <v>16</v>
      </c>
      <c r="NW4" s="295">
        <f t="shared" si="5"/>
        <v>17</v>
      </c>
      <c r="NX4" s="295">
        <f t="shared" si="5"/>
        <v>18</v>
      </c>
      <c r="NY4" s="295">
        <f t="shared" si="5"/>
        <v>19</v>
      </c>
      <c r="NZ4" s="295">
        <f t="shared" si="5"/>
        <v>20</v>
      </c>
      <c r="OA4" s="295">
        <f t="shared" si="5"/>
        <v>21</v>
      </c>
      <c r="OB4" s="295">
        <f t="shared" si="5"/>
        <v>22</v>
      </c>
      <c r="OC4" s="295">
        <f t="shared" si="5"/>
        <v>23</v>
      </c>
      <c r="OD4" s="295">
        <f t="shared" si="5"/>
        <v>24</v>
      </c>
      <c r="OE4" s="295">
        <f t="shared" si="5"/>
        <v>25</v>
      </c>
      <c r="OF4" s="295">
        <f t="shared" si="5"/>
        <v>26</v>
      </c>
      <c r="OG4" s="295">
        <f t="shared" si="5"/>
        <v>27</v>
      </c>
      <c r="OH4" s="295">
        <f t="shared" si="5"/>
        <v>28</v>
      </c>
      <c r="OI4" s="295">
        <f t="shared" si="5"/>
        <v>29</v>
      </c>
      <c r="OJ4" s="295">
        <f t="shared" si="5"/>
        <v>30</v>
      </c>
      <c r="OK4" s="296">
        <f t="shared" si="5"/>
        <v>31</v>
      </c>
    </row>
    <row r="5" spans="2:404" ht="13.5" customHeight="1" x14ac:dyDescent="0.15">
      <c r="B5" s="310" t="s">
        <v>115</v>
      </c>
      <c r="C5" s="249"/>
      <c r="D5" s="311"/>
      <c r="E5" s="290" t="str">
        <f ca="1">'旬報(3月)'!$D$16</f>
        <v>土</v>
      </c>
      <c r="F5" s="252" t="str">
        <f ca="1">'旬報(3月)'!$D$17</f>
        <v>日</v>
      </c>
      <c r="G5" s="252" t="str">
        <f ca="1">'旬報(3月)'!$D$18</f>
        <v>月</v>
      </c>
      <c r="H5" s="252" t="str">
        <f ca="1">'旬報(3月)'!$D$19</f>
        <v>火</v>
      </c>
      <c r="I5" s="252" t="str">
        <f ca="1">'旬報(3月)'!$D$20</f>
        <v>水</v>
      </c>
      <c r="J5" s="252" t="str">
        <f ca="1">'旬報(3月)'!$D$21</f>
        <v>木</v>
      </c>
      <c r="K5" s="252" t="str">
        <f ca="1">'旬報(3月)'!$D$22</f>
        <v>金</v>
      </c>
      <c r="L5" s="252" t="str">
        <f ca="1">'旬報(3月)'!$D$23</f>
        <v>土</v>
      </c>
      <c r="M5" s="252" t="str">
        <f ca="1">'旬報(3月)'!$D$24</f>
        <v>日</v>
      </c>
      <c r="N5" s="252" t="str">
        <f ca="1">'旬報(3月)'!$D$25</f>
        <v>月</v>
      </c>
      <c r="O5" s="252" t="str">
        <f ca="1">'旬報(3月)'!$D$36</f>
        <v>火</v>
      </c>
      <c r="P5" s="252" t="str">
        <f ca="1">'旬報(3月)'!$D$37</f>
        <v>水</v>
      </c>
      <c r="Q5" s="252" t="str">
        <f ca="1">'旬報(3月)'!$D$38</f>
        <v>木</v>
      </c>
      <c r="R5" s="252" t="str">
        <f ca="1">'旬報(3月)'!$D$39</f>
        <v>金</v>
      </c>
      <c r="S5" s="252" t="str">
        <f ca="1">'旬報(3月)'!$D$40</f>
        <v>土</v>
      </c>
      <c r="T5" s="252" t="str">
        <f ca="1">'旬報(3月)'!$D$41</f>
        <v>日</v>
      </c>
      <c r="U5" s="252" t="str">
        <f ca="1">'旬報(3月)'!$D$42</f>
        <v>月</v>
      </c>
      <c r="V5" s="252" t="str">
        <f ca="1">'旬報(3月)'!$D$43</f>
        <v>火</v>
      </c>
      <c r="W5" s="252" t="str">
        <f ca="1">'旬報(3月)'!$D$44</f>
        <v>水</v>
      </c>
      <c r="X5" s="252" t="str">
        <f ca="1">'旬報(3月)'!$D$45</f>
        <v>木</v>
      </c>
      <c r="Y5" s="252" t="str">
        <f ca="1">'旬報(3月)'!$D$56</f>
        <v>金</v>
      </c>
      <c r="Z5" s="252" t="str">
        <f ca="1">'旬報(3月)'!$D$57</f>
        <v>土</v>
      </c>
      <c r="AA5" s="252" t="str">
        <f ca="1">'旬報(3月)'!$D$58</f>
        <v>日</v>
      </c>
      <c r="AB5" s="252" t="str">
        <f ca="1">'旬報(3月)'!$D$59</f>
        <v>月</v>
      </c>
      <c r="AC5" s="252" t="str">
        <f ca="1">'旬報(3月)'!$D$60</f>
        <v>火</v>
      </c>
      <c r="AD5" s="252" t="str">
        <f ca="1">'旬報(3月)'!$D$61</f>
        <v>水</v>
      </c>
      <c r="AE5" s="252" t="str">
        <f ca="1">'旬報(3月)'!$D$62</f>
        <v>木</v>
      </c>
      <c r="AF5" s="252" t="str">
        <f ca="1">'旬報(3月)'!$D$63</f>
        <v>金</v>
      </c>
      <c r="AG5" s="252" t="str">
        <f ca="1">'旬報(3月)'!$D$64</f>
        <v>土</v>
      </c>
      <c r="AH5" s="252" t="str">
        <f ca="1">'旬報(3月)'!$D$65</f>
        <v>日</v>
      </c>
      <c r="AI5" s="291" t="str">
        <f ca="1">'旬報(3月)'!$D$66</f>
        <v>月</v>
      </c>
      <c r="AJ5" s="290" t="str">
        <f ca="1">'旬報(4月)'!$D$16</f>
        <v>火</v>
      </c>
      <c r="AK5" s="252" t="str">
        <f ca="1">'旬報(4月)'!$D$17</f>
        <v>水</v>
      </c>
      <c r="AL5" s="252" t="str">
        <f ca="1">'旬報(4月)'!$D$18</f>
        <v>木</v>
      </c>
      <c r="AM5" s="252" t="str">
        <f ca="1">'旬報(4月)'!$D$19</f>
        <v>金</v>
      </c>
      <c r="AN5" s="252" t="str">
        <f ca="1">'旬報(4月)'!$D$20</f>
        <v>土</v>
      </c>
      <c r="AO5" s="252" t="str">
        <f ca="1">'旬報(4月)'!$D$21</f>
        <v>日</v>
      </c>
      <c r="AP5" s="252" t="str">
        <f ca="1">'旬報(4月)'!$D$22</f>
        <v>月</v>
      </c>
      <c r="AQ5" s="252" t="str">
        <f ca="1">'旬報(4月)'!$D$23</f>
        <v>火</v>
      </c>
      <c r="AR5" s="252" t="str">
        <f ca="1">'旬報(4月)'!$D$24</f>
        <v>水</v>
      </c>
      <c r="AS5" s="252" t="str">
        <f ca="1">'旬報(4月)'!$D$25</f>
        <v>木</v>
      </c>
      <c r="AT5" s="252" t="str">
        <f ca="1">'旬報(4月)'!$D$36</f>
        <v>金</v>
      </c>
      <c r="AU5" s="252" t="str">
        <f ca="1">'旬報(4月)'!$D$37</f>
        <v>土</v>
      </c>
      <c r="AV5" s="252" t="str">
        <f ca="1">'旬報(4月)'!$D$38</f>
        <v>日</v>
      </c>
      <c r="AW5" s="252" t="str">
        <f ca="1">'旬報(4月)'!$D$39</f>
        <v>月</v>
      </c>
      <c r="AX5" s="252" t="str">
        <f ca="1">'旬報(4月)'!$D$40</f>
        <v>火</v>
      </c>
      <c r="AY5" s="252" t="str">
        <f ca="1">'旬報(4月)'!$D$41</f>
        <v>水</v>
      </c>
      <c r="AZ5" s="252" t="str">
        <f ca="1">'旬報(4月)'!$D$42</f>
        <v>木</v>
      </c>
      <c r="BA5" s="252" t="str">
        <f ca="1">'旬報(4月)'!$D$43</f>
        <v>金</v>
      </c>
      <c r="BB5" s="252" t="str">
        <f ca="1">'旬報(4月)'!$D$44</f>
        <v>土</v>
      </c>
      <c r="BC5" s="252" t="str">
        <f ca="1">'旬報(4月)'!$D$45</f>
        <v>日</v>
      </c>
      <c r="BD5" s="252" t="str">
        <f ca="1">'旬報(4月)'!$D$56</f>
        <v>月</v>
      </c>
      <c r="BE5" s="252" t="str">
        <f ca="1">'旬報(4月)'!$D$57</f>
        <v>火</v>
      </c>
      <c r="BF5" s="252" t="str">
        <f ca="1">'旬報(4月)'!$D$58</f>
        <v>水</v>
      </c>
      <c r="BG5" s="252" t="str">
        <f ca="1">'旬報(4月)'!$D$59</f>
        <v>木</v>
      </c>
      <c r="BH5" s="252" t="str">
        <f ca="1">'旬報(4月)'!$D$60</f>
        <v>金</v>
      </c>
      <c r="BI5" s="252" t="str">
        <f ca="1">'旬報(4月)'!$D$61</f>
        <v>土</v>
      </c>
      <c r="BJ5" s="252" t="str">
        <f ca="1">'旬報(4月)'!$D$62</f>
        <v>日</v>
      </c>
      <c r="BK5" s="252" t="str">
        <f ca="1">'旬報(4月)'!$D$63</f>
        <v>月</v>
      </c>
      <c r="BL5" s="252" t="str">
        <f ca="1">'旬報(4月)'!$D$64</f>
        <v>火</v>
      </c>
      <c r="BM5" s="291" t="str">
        <f ca="1">'旬報(4月)'!$D$65</f>
        <v>水</v>
      </c>
      <c r="BN5" s="290" t="str">
        <f ca="1">'旬報(5月)'!$D$16</f>
        <v>木</v>
      </c>
      <c r="BO5" s="252" t="str">
        <f ca="1">'旬報(5月)'!$D$17</f>
        <v>金</v>
      </c>
      <c r="BP5" s="252" t="str">
        <f ca="1">'旬報(5月)'!$D$18</f>
        <v>土</v>
      </c>
      <c r="BQ5" s="252" t="str">
        <f ca="1">'旬報(5月)'!$D$19</f>
        <v>日</v>
      </c>
      <c r="BR5" s="252" t="str">
        <f ca="1">'旬報(5月)'!$D$20</f>
        <v>月</v>
      </c>
      <c r="BS5" s="252" t="str">
        <f ca="1">'旬報(5月)'!$D$21</f>
        <v>火</v>
      </c>
      <c r="BT5" s="252" t="str">
        <f ca="1">'旬報(5月)'!$D$22</f>
        <v>水</v>
      </c>
      <c r="BU5" s="252" t="str">
        <f ca="1">'旬報(5月)'!$D$23</f>
        <v>木</v>
      </c>
      <c r="BV5" s="252" t="str">
        <f ca="1">'旬報(5月)'!$D$24</f>
        <v>金</v>
      </c>
      <c r="BW5" s="252" t="str">
        <f ca="1">'旬報(5月)'!$D$25</f>
        <v>土</v>
      </c>
      <c r="BX5" s="252" t="str">
        <f ca="1">'旬報(5月)'!$D$36</f>
        <v>日</v>
      </c>
      <c r="BY5" s="252" t="str">
        <f ca="1">'旬報(5月)'!$D$37</f>
        <v>月</v>
      </c>
      <c r="BZ5" s="252" t="str">
        <f ca="1">'旬報(5月)'!$D$38</f>
        <v>火</v>
      </c>
      <c r="CA5" s="252" t="str">
        <f ca="1">'旬報(5月)'!$D$39</f>
        <v>水</v>
      </c>
      <c r="CB5" s="252" t="str">
        <f ca="1">'旬報(5月)'!$D$40</f>
        <v>木</v>
      </c>
      <c r="CC5" s="252" t="str">
        <f ca="1">'旬報(5月)'!$D$41</f>
        <v>金</v>
      </c>
      <c r="CD5" s="252" t="str">
        <f ca="1">'旬報(5月)'!$D$42</f>
        <v>土</v>
      </c>
      <c r="CE5" s="252" t="str">
        <f ca="1">'旬報(5月)'!$D$43</f>
        <v>日</v>
      </c>
      <c r="CF5" s="252" t="str">
        <f ca="1">'旬報(5月)'!$D$44</f>
        <v>月</v>
      </c>
      <c r="CG5" s="252" t="str">
        <f ca="1">'旬報(5月)'!$D$45</f>
        <v>火</v>
      </c>
      <c r="CH5" s="252" t="str">
        <f ca="1">'旬報(5月)'!$D$56</f>
        <v>水</v>
      </c>
      <c r="CI5" s="252" t="str">
        <f ca="1">'旬報(5月)'!$D$57</f>
        <v>木</v>
      </c>
      <c r="CJ5" s="252" t="str">
        <f ca="1">'旬報(5月)'!$D$58</f>
        <v>金</v>
      </c>
      <c r="CK5" s="252" t="str">
        <f ca="1">'旬報(5月)'!$D$59</f>
        <v>土</v>
      </c>
      <c r="CL5" s="252" t="str">
        <f ca="1">'旬報(5月)'!$D$60</f>
        <v>日</v>
      </c>
      <c r="CM5" s="252" t="str">
        <f ca="1">'旬報(5月)'!$D$61</f>
        <v>月</v>
      </c>
      <c r="CN5" s="252" t="str">
        <f ca="1">'旬報(5月)'!$D$62</f>
        <v>火</v>
      </c>
      <c r="CO5" s="252" t="str">
        <f ca="1">'旬報(5月)'!$D$63</f>
        <v>水</v>
      </c>
      <c r="CP5" s="252" t="str">
        <f ca="1">'旬報(5月)'!$D$64</f>
        <v>木</v>
      </c>
      <c r="CQ5" s="252" t="str">
        <f ca="1">'旬報(5月)'!$D$65</f>
        <v>金</v>
      </c>
      <c r="CR5" s="291" t="str">
        <f ca="1">'旬報(5月)'!$D$66</f>
        <v>土</v>
      </c>
      <c r="CS5" s="298" t="str">
        <f ca="1">'旬報(6月)'!$D$16</f>
        <v>日</v>
      </c>
      <c r="CT5" s="257" t="str">
        <f ca="1">'旬報(6月)'!$D$17</f>
        <v>月</v>
      </c>
      <c r="CU5" s="257" t="str">
        <f ca="1">'旬報(6月)'!$D$18</f>
        <v>火</v>
      </c>
      <c r="CV5" s="257" t="str">
        <f ca="1">'旬報(6月)'!$D$19</f>
        <v>水</v>
      </c>
      <c r="CW5" s="257" t="str">
        <f ca="1">'旬報(6月)'!$D$20</f>
        <v>木</v>
      </c>
      <c r="CX5" s="257" t="str">
        <f ca="1">'旬報(6月)'!$D$21</f>
        <v>金</v>
      </c>
      <c r="CY5" s="257" t="str">
        <f ca="1">'旬報(6月)'!$D$22</f>
        <v>土</v>
      </c>
      <c r="CZ5" s="257" t="str">
        <f ca="1">'旬報(6月)'!$D$23</f>
        <v>日</v>
      </c>
      <c r="DA5" s="257" t="str">
        <f ca="1">'旬報(6月)'!$D$24</f>
        <v>月</v>
      </c>
      <c r="DB5" s="257" t="str">
        <f ca="1">'旬報(6月)'!$D$25</f>
        <v>火</v>
      </c>
      <c r="DC5" s="257" t="str">
        <f ca="1">'旬報(6月)'!$D$36</f>
        <v>水</v>
      </c>
      <c r="DD5" s="257" t="str">
        <f ca="1">'旬報(6月)'!$D$37</f>
        <v>木</v>
      </c>
      <c r="DE5" s="257" t="str">
        <f ca="1">'旬報(6月)'!$D$38</f>
        <v>金</v>
      </c>
      <c r="DF5" s="257" t="str">
        <f ca="1">'旬報(6月)'!$D$39</f>
        <v>土</v>
      </c>
      <c r="DG5" s="257" t="str">
        <f ca="1">'旬報(6月)'!$D$40</f>
        <v>日</v>
      </c>
      <c r="DH5" s="257" t="str">
        <f ca="1">'旬報(6月)'!$D$41</f>
        <v>月</v>
      </c>
      <c r="DI5" s="257" t="str">
        <f ca="1">'旬報(6月)'!$D$42</f>
        <v>火</v>
      </c>
      <c r="DJ5" s="257" t="str">
        <f ca="1">'旬報(6月)'!$D$43</f>
        <v>水</v>
      </c>
      <c r="DK5" s="257" t="str">
        <f ca="1">'旬報(6月)'!$D$44</f>
        <v>木</v>
      </c>
      <c r="DL5" s="257" t="str">
        <f ca="1">'旬報(6月)'!$D$45</f>
        <v>金</v>
      </c>
      <c r="DM5" s="257" t="str">
        <f ca="1">'旬報(6月)'!$D$56</f>
        <v>土</v>
      </c>
      <c r="DN5" s="257" t="str">
        <f ca="1">'旬報(6月)'!$D$57</f>
        <v>日</v>
      </c>
      <c r="DO5" s="257" t="str">
        <f ca="1">'旬報(6月)'!$D$58</f>
        <v>月</v>
      </c>
      <c r="DP5" s="257" t="str">
        <f ca="1">'旬報(6月)'!$D$59</f>
        <v>火</v>
      </c>
      <c r="DQ5" s="257" t="str">
        <f ca="1">'旬報(6月)'!$D$60</f>
        <v>水</v>
      </c>
      <c r="DR5" s="257" t="str">
        <f ca="1">'旬報(6月)'!$D$61</f>
        <v>木</v>
      </c>
      <c r="DS5" s="257" t="str">
        <f ca="1">'旬報(6月)'!$D$62</f>
        <v>金</v>
      </c>
      <c r="DT5" s="257" t="str">
        <f ca="1">'旬報(6月)'!$D$63</f>
        <v>土</v>
      </c>
      <c r="DU5" s="257" t="str">
        <f ca="1">'旬報(6月)'!$D$64</f>
        <v>日</v>
      </c>
      <c r="DV5" s="299" t="str">
        <f ca="1">'旬報(6月)'!$D$65</f>
        <v>月</v>
      </c>
      <c r="DW5" s="298" t="str">
        <f ca="1">'旬報(7月)'!$D$16</f>
        <v>火</v>
      </c>
      <c r="DX5" s="257" t="str">
        <f ca="1">'旬報(7月)'!$D$17</f>
        <v>水</v>
      </c>
      <c r="DY5" s="257" t="str">
        <f ca="1">'旬報(7月)'!$D$18</f>
        <v>木</v>
      </c>
      <c r="DZ5" s="257" t="str">
        <f ca="1">'旬報(7月)'!$D$19</f>
        <v>金</v>
      </c>
      <c r="EA5" s="257" t="str">
        <f ca="1">'旬報(7月)'!$D$20</f>
        <v>土</v>
      </c>
      <c r="EB5" s="257" t="str">
        <f ca="1">'旬報(7月)'!$D$21</f>
        <v>日</v>
      </c>
      <c r="EC5" s="257" t="str">
        <f ca="1">'旬報(7月)'!$D$22</f>
        <v>月</v>
      </c>
      <c r="ED5" s="257" t="str">
        <f ca="1">'旬報(7月)'!$D$23</f>
        <v>火</v>
      </c>
      <c r="EE5" s="257" t="str">
        <f ca="1">'旬報(7月)'!$D$24</f>
        <v>水</v>
      </c>
      <c r="EF5" s="257" t="str">
        <f ca="1">'旬報(7月)'!$D$25</f>
        <v>木</v>
      </c>
      <c r="EG5" s="257" t="str">
        <f ca="1">'旬報(7月)'!$D$36</f>
        <v>金</v>
      </c>
      <c r="EH5" s="257" t="str">
        <f ca="1">'旬報(7月)'!$D$37</f>
        <v>土</v>
      </c>
      <c r="EI5" s="257" t="str">
        <f ca="1">'旬報(7月)'!$D$38</f>
        <v>日</v>
      </c>
      <c r="EJ5" s="257" t="str">
        <f ca="1">'旬報(7月)'!$D$39</f>
        <v>月</v>
      </c>
      <c r="EK5" s="257" t="str">
        <f ca="1">'旬報(7月)'!$D$40</f>
        <v>火</v>
      </c>
      <c r="EL5" s="257" t="str">
        <f ca="1">'旬報(7月)'!$D$41</f>
        <v>水</v>
      </c>
      <c r="EM5" s="257" t="str">
        <f ca="1">'旬報(7月)'!$D$42</f>
        <v>木</v>
      </c>
      <c r="EN5" s="257" t="str">
        <f ca="1">'旬報(7月)'!$D$43</f>
        <v>金</v>
      </c>
      <c r="EO5" s="257" t="str">
        <f ca="1">'旬報(7月)'!$D$44</f>
        <v>土</v>
      </c>
      <c r="EP5" s="257" t="str">
        <f ca="1">'旬報(7月)'!$D$45</f>
        <v>日</v>
      </c>
      <c r="EQ5" s="257" t="str">
        <f ca="1">'旬報(7月)'!$D$56</f>
        <v>月</v>
      </c>
      <c r="ER5" s="257" t="str">
        <f ca="1">'旬報(7月)'!$D$57</f>
        <v>火</v>
      </c>
      <c r="ES5" s="257" t="str">
        <f ca="1">'旬報(7月)'!$D$58</f>
        <v>水</v>
      </c>
      <c r="ET5" s="257" t="str">
        <f ca="1">'旬報(7月)'!$D$59</f>
        <v>木</v>
      </c>
      <c r="EU5" s="257" t="str">
        <f ca="1">'旬報(7月)'!$D$60</f>
        <v>金</v>
      </c>
      <c r="EV5" s="257" t="str">
        <f ca="1">'旬報(7月)'!$D$61</f>
        <v>土</v>
      </c>
      <c r="EW5" s="257" t="str">
        <f ca="1">'旬報(7月)'!$D$62</f>
        <v>日</v>
      </c>
      <c r="EX5" s="257" t="str">
        <f ca="1">'旬報(7月)'!$D$63</f>
        <v>月</v>
      </c>
      <c r="EY5" s="257" t="str">
        <f ca="1">'旬報(7月)'!$D$64</f>
        <v>火</v>
      </c>
      <c r="EZ5" s="257" t="str">
        <f ca="1">'旬報(7月)'!$D$65</f>
        <v>水</v>
      </c>
      <c r="FA5" s="299" t="str">
        <f ca="1">'旬報(7月)'!$D$66</f>
        <v>木</v>
      </c>
      <c r="FB5" s="298" t="str">
        <f ca="1">'旬報(8月)'!$D$16</f>
        <v>金</v>
      </c>
      <c r="FC5" s="257" t="str">
        <f ca="1">'旬報(8月)'!$D$17</f>
        <v>土</v>
      </c>
      <c r="FD5" s="257" t="str">
        <f ca="1">'旬報(8月)'!$D$18</f>
        <v>日</v>
      </c>
      <c r="FE5" s="257" t="str">
        <f ca="1">'旬報(8月)'!$D$19</f>
        <v>月</v>
      </c>
      <c r="FF5" s="257" t="str">
        <f ca="1">'旬報(8月)'!$D$20</f>
        <v>火</v>
      </c>
      <c r="FG5" s="257" t="str">
        <f ca="1">'旬報(8月)'!$D$21</f>
        <v>水</v>
      </c>
      <c r="FH5" s="257" t="str">
        <f ca="1">'旬報(8月)'!$D$22</f>
        <v>木</v>
      </c>
      <c r="FI5" s="257" t="str">
        <f ca="1">'旬報(8月)'!$D$23</f>
        <v>金</v>
      </c>
      <c r="FJ5" s="257" t="str">
        <f ca="1">'旬報(8月)'!$D$24</f>
        <v>土</v>
      </c>
      <c r="FK5" s="257" t="str">
        <f ca="1">'旬報(8月)'!$D$25</f>
        <v>日</v>
      </c>
      <c r="FL5" s="257" t="str">
        <f ca="1">'旬報(8月)'!$D$36</f>
        <v>月</v>
      </c>
      <c r="FM5" s="259" t="str">
        <f ca="1">'旬報(8月)'!$D$37</f>
        <v>火</v>
      </c>
      <c r="FN5" s="328" t="str">
        <f ca="1">FG5</f>
        <v>水</v>
      </c>
      <c r="FO5" s="329" t="str">
        <f t="shared" ref="FO5:FP5" ca="1" si="6">FH5</f>
        <v>木</v>
      </c>
      <c r="FP5" s="332" t="str">
        <f t="shared" ca="1" si="6"/>
        <v>金</v>
      </c>
      <c r="FQ5" s="256" t="str">
        <f ca="1">'旬報(8月)'!$D$41</f>
        <v>土</v>
      </c>
      <c r="FR5" s="257" t="str">
        <f ca="1">'旬報(8月)'!$D$42</f>
        <v>日</v>
      </c>
      <c r="FS5" s="257" t="str">
        <f ca="1">'旬報(8月)'!$D$43</f>
        <v>月</v>
      </c>
      <c r="FT5" s="257" t="str">
        <f ca="1">'旬報(8月)'!$D$44</f>
        <v>火</v>
      </c>
      <c r="FU5" s="257" t="str">
        <f ca="1">'旬報(8月)'!$D$45</f>
        <v>水</v>
      </c>
      <c r="FV5" s="257" t="str">
        <f ca="1">'旬報(8月)'!$D$56</f>
        <v>木</v>
      </c>
      <c r="FW5" s="257" t="str">
        <f ca="1">'旬報(8月)'!$D$57</f>
        <v>金</v>
      </c>
      <c r="FX5" s="257" t="str">
        <f ca="1">'旬報(8月)'!$D$58</f>
        <v>土</v>
      </c>
      <c r="FY5" s="257" t="str">
        <f ca="1">'旬報(8月)'!$D$59</f>
        <v>日</v>
      </c>
      <c r="FZ5" s="257" t="str">
        <f ca="1">'旬報(8月)'!$D$60</f>
        <v>月</v>
      </c>
      <c r="GA5" s="257" t="str">
        <f ca="1">'旬報(8月)'!$D$61</f>
        <v>火</v>
      </c>
      <c r="GB5" s="257" t="str">
        <f ca="1">'旬報(8月)'!$D$62</f>
        <v>水</v>
      </c>
      <c r="GC5" s="257" t="str">
        <f ca="1">'旬報(8月)'!$D$63</f>
        <v>木</v>
      </c>
      <c r="GD5" s="257" t="str">
        <f ca="1">'旬報(8月)'!$D$64</f>
        <v>金</v>
      </c>
      <c r="GE5" s="257" t="str">
        <f ca="1">'旬報(8月)'!$D$65</f>
        <v>土</v>
      </c>
      <c r="GF5" s="299" t="str">
        <f ca="1">'旬報(8月)'!$D$66</f>
        <v>日</v>
      </c>
      <c r="GG5" s="298" t="str">
        <f ca="1">'旬報(9月)'!$D$16</f>
        <v>月</v>
      </c>
      <c r="GH5" s="257" t="str">
        <f ca="1">'旬報(9月)'!$D$17</f>
        <v>火</v>
      </c>
      <c r="GI5" s="257" t="str">
        <f ca="1">'旬報(9月)'!$D$18</f>
        <v>水</v>
      </c>
      <c r="GJ5" s="257" t="str">
        <f ca="1">'旬報(9月)'!$D$19</f>
        <v>木</v>
      </c>
      <c r="GK5" s="257" t="str">
        <f ca="1">'旬報(9月)'!$D$20</f>
        <v>金</v>
      </c>
      <c r="GL5" s="257" t="str">
        <f ca="1">'旬報(9月)'!$D$21</f>
        <v>土</v>
      </c>
      <c r="GM5" s="257" t="str">
        <f ca="1">'旬報(9月)'!$D$22</f>
        <v>日</v>
      </c>
      <c r="GN5" s="257" t="str">
        <f ca="1">'旬報(9月)'!$D$23</f>
        <v>月</v>
      </c>
      <c r="GO5" s="257" t="str">
        <f ca="1">'旬報(9月)'!$D$24</f>
        <v>火</v>
      </c>
      <c r="GP5" s="257" t="str">
        <f ca="1">'旬報(9月)'!$D$25</f>
        <v>水</v>
      </c>
      <c r="GQ5" s="257" t="str">
        <f ca="1">'旬報(9月)'!$D$36</f>
        <v>木</v>
      </c>
      <c r="GR5" s="257" t="str">
        <f ca="1">'旬報(9月)'!$D$37</f>
        <v>金</v>
      </c>
      <c r="GS5" s="269" t="str">
        <f ca="1">'旬報(9月)'!$D$38</f>
        <v>土</v>
      </c>
      <c r="GT5" s="269" t="str">
        <f ca="1">'旬報(9月)'!$D$39</f>
        <v>日</v>
      </c>
      <c r="GU5" s="269" t="str">
        <f ca="1">'旬報(9月)'!$D$40</f>
        <v>月</v>
      </c>
      <c r="GV5" s="257" t="str">
        <f ca="1">'旬報(9月)'!$D$41</f>
        <v>火</v>
      </c>
      <c r="GW5" s="257" t="str">
        <f ca="1">'旬報(9月)'!$D$42</f>
        <v>水</v>
      </c>
      <c r="GX5" s="257" t="str">
        <f ca="1">'旬報(9月)'!$D$43</f>
        <v>木</v>
      </c>
      <c r="GY5" s="257" t="str">
        <f ca="1">'旬報(9月)'!$D$44</f>
        <v>金</v>
      </c>
      <c r="GZ5" s="257" t="str">
        <f ca="1">'旬報(9月)'!$D$45</f>
        <v>土</v>
      </c>
      <c r="HA5" s="257" t="str">
        <f ca="1">'旬報(9月)'!$D$56</f>
        <v>日</v>
      </c>
      <c r="HB5" s="257" t="str">
        <f ca="1">'旬報(9月)'!$D$57</f>
        <v>月</v>
      </c>
      <c r="HC5" s="257" t="str">
        <f ca="1">'旬報(9月)'!$D$58</f>
        <v>火</v>
      </c>
      <c r="HD5" s="257" t="str">
        <f ca="1">'旬報(9月)'!$D$59</f>
        <v>水</v>
      </c>
      <c r="HE5" s="257" t="str">
        <f ca="1">'旬報(9月)'!$D$60</f>
        <v>木</v>
      </c>
      <c r="HF5" s="257" t="str">
        <f ca="1">'旬報(9月)'!$D$61</f>
        <v>金</v>
      </c>
      <c r="HG5" s="257" t="str">
        <f ca="1">'旬報(9月)'!$D$62</f>
        <v>土</v>
      </c>
      <c r="HH5" s="257" t="str">
        <f ca="1">'旬報(9月)'!$D$63</f>
        <v>日</v>
      </c>
      <c r="HI5" s="257" t="str">
        <f ca="1">'旬報(9月)'!$D$64</f>
        <v>月</v>
      </c>
      <c r="HJ5" s="299" t="str">
        <f ca="1">'旬報(9月)'!$D$65</f>
        <v>火</v>
      </c>
      <c r="HK5" s="298" t="str">
        <f ca="1">'旬報(10月)'!$D$16</f>
        <v>水</v>
      </c>
      <c r="HL5" s="257" t="str">
        <f ca="1">'旬報(10月)'!$D$17</f>
        <v>木</v>
      </c>
      <c r="HM5" s="257" t="str">
        <f ca="1">'旬報(10月)'!$D$18</f>
        <v>金</v>
      </c>
      <c r="HN5" s="257" t="str">
        <f ca="1">'旬報(10月)'!$D$19</f>
        <v>土</v>
      </c>
      <c r="HO5" s="257" t="str">
        <f ca="1">'旬報(10月)'!$D$20</f>
        <v>日</v>
      </c>
      <c r="HP5" s="257" t="str">
        <f ca="1">'旬報(10月)'!$D$21</f>
        <v>月</v>
      </c>
      <c r="HQ5" s="257" t="str">
        <f ca="1">'旬報(10月)'!$D$22</f>
        <v>火</v>
      </c>
      <c r="HR5" s="257" t="str">
        <f ca="1">'旬報(10月)'!$D$23</f>
        <v>水</v>
      </c>
      <c r="HS5" s="257" t="str">
        <f ca="1">'旬報(10月)'!$D$24</f>
        <v>木</v>
      </c>
      <c r="HT5" s="257" t="str">
        <f ca="1">'旬報(10月)'!$D$25</f>
        <v>金</v>
      </c>
      <c r="HU5" s="257" t="str">
        <f ca="1">'旬報(10月)'!$D$36</f>
        <v>土</v>
      </c>
      <c r="HV5" s="257" t="str">
        <f ca="1">'旬報(10月)'!$D$37</f>
        <v>日</v>
      </c>
      <c r="HW5" s="257" t="str">
        <f ca="1">'旬報(10月)'!$D$38</f>
        <v>月</v>
      </c>
      <c r="HX5" s="257" t="str">
        <f ca="1">'旬報(10月)'!$D$39</f>
        <v>火</v>
      </c>
      <c r="HY5" s="257" t="str">
        <f ca="1">'旬報(10月)'!$D$40</f>
        <v>水</v>
      </c>
      <c r="HZ5" s="257" t="str">
        <f ca="1">'旬報(10月)'!$D$41</f>
        <v>木</v>
      </c>
      <c r="IA5" s="257" t="str">
        <f ca="1">'旬報(10月)'!$D$42</f>
        <v>金</v>
      </c>
      <c r="IB5" s="257" t="str">
        <f ca="1">'旬報(10月)'!$D$43</f>
        <v>土</v>
      </c>
      <c r="IC5" s="257" t="str">
        <f ca="1">'旬報(10月)'!$D$44</f>
        <v>日</v>
      </c>
      <c r="ID5" s="257" t="str">
        <f ca="1">'旬報(10月)'!$D$45</f>
        <v>月</v>
      </c>
      <c r="IE5" s="257" t="str">
        <f ca="1">'旬報(10月)'!$D$56</f>
        <v>火</v>
      </c>
      <c r="IF5" s="257" t="str">
        <f ca="1">'旬報(10月)'!$D$57</f>
        <v>水</v>
      </c>
      <c r="IG5" s="257" t="str">
        <f ca="1">'旬報(10月)'!$D$58</f>
        <v>木</v>
      </c>
      <c r="IH5" s="257" t="str">
        <f ca="1">'旬報(10月)'!$D$59</f>
        <v>金</v>
      </c>
      <c r="II5" s="257" t="str">
        <f ca="1">'旬報(10月)'!$D$60</f>
        <v>土</v>
      </c>
      <c r="IJ5" s="257" t="str">
        <f ca="1">'旬報(10月)'!$D$61</f>
        <v>日</v>
      </c>
      <c r="IK5" s="257" t="str">
        <f ca="1">'旬報(10月)'!$D$62</f>
        <v>月</v>
      </c>
      <c r="IL5" s="257" t="str">
        <f ca="1">'旬報(10月)'!$D$63</f>
        <v>火</v>
      </c>
      <c r="IM5" s="257" t="str">
        <f ca="1">'旬報(10月)'!$D$64</f>
        <v>水</v>
      </c>
      <c r="IN5" s="257" t="str">
        <f ca="1">'旬報(10月)'!$D$65</f>
        <v>木</v>
      </c>
      <c r="IO5" s="299" t="str">
        <f ca="1">'旬報(10月)'!$D$66</f>
        <v>金</v>
      </c>
      <c r="IP5" s="298" t="str">
        <f ca="1">'旬報(11月)'!$D$16</f>
        <v>土</v>
      </c>
      <c r="IQ5" s="257" t="str">
        <f ca="1">'旬報(11月)'!$D$17</f>
        <v>日</v>
      </c>
      <c r="IR5" s="257" t="str">
        <f ca="1">'旬報(11月)'!$D$18</f>
        <v>月</v>
      </c>
      <c r="IS5" s="257" t="str">
        <f ca="1">'旬報(11月)'!$D$19</f>
        <v>火</v>
      </c>
      <c r="IT5" s="257" t="str">
        <f ca="1">'旬報(11月)'!$D$20</f>
        <v>水</v>
      </c>
      <c r="IU5" s="257" t="str">
        <f ca="1">'旬報(11月)'!$D$21</f>
        <v>木</v>
      </c>
      <c r="IV5" s="257" t="str">
        <f ca="1">'旬報(11月)'!$D$22</f>
        <v>金</v>
      </c>
      <c r="IW5" s="257" t="str">
        <f ca="1">'旬報(11月)'!$D$23</f>
        <v>土</v>
      </c>
      <c r="IX5" s="257" t="str">
        <f ca="1">'旬報(11月)'!$D$24</f>
        <v>日</v>
      </c>
      <c r="IY5" s="257" t="str">
        <f ca="1">'旬報(11月)'!$D$25</f>
        <v>月</v>
      </c>
      <c r="IZ5" s="257" t="str">
        <f ca="1">'旬報(11月)'!$D$36</f>
        <v>火</v>
      </c>
      <c r="JA5" s="257" t="str">
        <f ca="1">'旬報(11月)'!$D$37</f>
        <v>水</v>
      </c>
      <c r="JB5" s="257" t="str">
        <f ca="1">'旬報(11月)'!$D$38</f>
        <v>木</v>
      </c>
      <c r="JC5" s="257" t="str">
        <f ca="1">'旬報(11月)'!$D$39</f>
        <v>金</v>
      </c>
      <c r="JD5" s="257" t="str">
        <f ca="1">'旬報(11月)'!$D$40</f>
        <v>土</v>
      </c>
      <c r="JE5" s="257" t="str">
        <f ca="1">'旬報(11月)'!$D$41</f>
        <v>日</v>
      </c>
      <c r="JF5" s="257" t="str">
        <f ca="1">'旬報(11月)'!$D$42</f>
        <v>月</v>
      </c>
      <c r="JG5" s="257" t="str">
        <f ca="1">'旬報(11月)'!$D$43</f>
        <v>火</v>
      </c>
      <c r="JH5" s="257" t="str">
        <f ca="1">'旬報(11月)'!$D$44</f>
        <v>水</v>
      </c>
      <c r="JI5" s="257" t="str">
        <f ca="1">'旬報(11月)'!$D$45</f>
        <v>木</v>
      </c>
      <c r="JJ5" s="257" t="str">
        <f ca="1">'旬報(11月)'!$D$56</f>
        <v>金</v>
      </c>
      <c r="JK5" s="257" t="str">
        <f ca="1">'旬報(11月)'!$D$57</f>
        <v>土</v>
      </c>
      <c r="JL5" s="257" t="str">
        <f ca="1">'旬報(11月)'!$D$58</f>
        <v>日</v>
      </c>
      <c r="JM5" s="257" t="str">
        <f ca="1">'旬報(11月)'!$D$59</f>
        <v>月</v>
      </c>
      <c r="JN5" s="257" t="str">
        <f ca="1">'旬報(11月)'!$D$60</f>
        <v>火</v>
      </c>
      <c r="JO5" s="257" t="str">
        <f ca="1">'旬報(11月)'!$D$61</f>
        <v>水</v>
      </c>
      <c r="JP5" s="257" t="str">
        <f ca="1">'旬報(11月)'!$D$62</f>
        <v>木</v>
      </c>
      <c r="JQ5" s="257" t="str">
        <f ca="1">'旬報(11月)'!$D$63</f>
        <v>金</v>
      </c>
      <c r="JR5" s="257" t="str">
        <f ca="1">'旬報(11月)'!$D$64</f>
        <v>土</v>
      </c>
      <c r="JS5" s="299" t="str">
        <f ca="1">'旬報(11月)'!$D$65</f>
        <v>日</v>
      </c>
      <c r="JT5" s="298" t="str">
        <f ca="1">'旬報(12月)'!$D$16</f>
        <v>月</v>
      </c>
      <c r="JU5" s="257" t="str">
        <f ca="1">'旬報(12月)'!$D$17</f>
        <v>火</v>
      </c>
      <c r="JV5" s="257" t="str">
        <f ca="1">'旬報(12月)'!$D$18</f>
        <v>水</v>
      </c>
      <c r="JW5" s="257" t="str">
        <f ca="1">'旬報(12月)'!$D$19</f>
        <v>木</v>
      </c>
      <c r="JX5" s="257" t="str">
        <f ca="1">'旬報(12月)'!$D$20</f>
        <v>金</v>
      </c>
      <c r="JY5" s="257" t="str">
        <f ca="1">'旬報(12月)'!$D$21</f>
        <v>土</v>
      </c>
      <c r="JZ5" s="257" t="str">
        <f ca="1">'旬報(12月)'!$D$22</f>
        <v>日</v>
      </c>
      <c r="KA5" s="257" t="str">
        <f ca="1">'旬報(12月)'!$D$23</f>
        <v>月</v>
      </c>
      <c r="KB5" s="257" t="str">
        <f ca="1">'旬報(12月)'!$D$24</f>
        <v>火</v>
      </c>
      <c r="KC5" s="257" t="str">
        <f ca="1">'旬報(12月)'!$D$25</f>
        <v>水</v>
      </c>
      <c r="KD5" s="257" t="str">
        <f ca="1">'旬報(12月)'!$D$36</f>
        <v>木</v>
      </c>
      <c r="KE5" s="257" t="str">
        <f ca="1">'旬報(12月)'!$D$37</f>
        <v>金</v>
      </c>
      <c r="KF5" s="257" t="str">
        <f ca="1">'旬報(12月)'!$D$38</f>
        <v>土</v>
      </c>
      <c r="KG5" s="257" t="str">
        <f ca="1">'旬報(12月)'!$D$39</f>
        <v>日</v>
      </c>
      <c r="KH5" s="257" t="str">
        <f ca="1">'旬報(12月)'!$D$40</f>
        <v>月</v>
      </c>
      <c r="KI5" s="257" t="str">
        <f ca="1">'旬報(12月)'!$D$41</f>
        <v>火</v>
      </c>
      <c r="KJ5" s="257" t="str">
        <f ca="1">'旬報(12月)'!$D$42</f>
        <v>水</v>
      </c>
      <c r="KK5" s="257" t="str">
        <f ca="1">'旬報(12月)'!$D$43</f>
        <v>木</v>
      </c>
      <c r="KL5" s="257" t="str">
        <f ca="1">'旬報(12月)'!$D$44</f>
        <v>金</v>
      </c>
      <c r="KM5" s="257" t="str">
        <f ca="1">'旬報(12月)'!$D$45</f>
        <v>土</v>
      </c>
      <c r="KN5" s="257" t="str">
        <f ca="1">'旬報(12月)'!$D$56</f>
        <v>日</v>
      </c>
      <c r="KO5" s="257" t="str">
        <f ca="1">'旬報(12月)'!$D$57</f>
        <v>月</v>
      </c>
      <c r="KP5" s="257" t="str">
        <f ca="1">'旬報(12月)'!$D$58</f>
        <v>火</v>
      </c>
      <c r="KQ5" s="257" t="str">
        <f ca="1">'旬報(12月)'!$D$59</f>
        <v>水</v>
      </c>
      <c r="KR5" s="257" t="str">
        <f ca="1">'旬報(12月)'!$D$60</f>
        <v>木</v>
      </c>
      <c r="KS5" s="257" t="str">
        <f ca="1">'旬報(12月)'!$D$61</f>
        <v>金</v>
      </c>
      <c r="KT5" s="257" t="str">
        <f ca="1">'旬報(12月)'!$D$62</f>
        <v>土</v>
      </c>
      <c r="KU5" s="259" t="str">
        <f ca="1">'旬報(12月)'!$D$63</f>
        <v>日</v>
      </c>
      <c r="KV5" s="328" t="str">
        <f ca="1">KO5</f>
        <v>月</v>
      </c>
      <c r="KW5" s="329" t="str">
        <f t="shared" ref="KW5:LA5" ca="1" si="7">KP5</f>
        <v>火</v>
      </c>
      <c r="KX5" s="330" t="str">
        <f t="shared" ca="1" si="7"/>
        <v>水</v>
      </c>
      <c r="KY5" s="331" t="str">
        <f t="shared" ca="1" si="7"/>
        <v>木</v>
      </c>
      <c r="KZ5" s="329" t="str">
        <f t="shared" ca="1" si="7"/>
        <v>金</v>
      </c>
      <c r="LA5" s="332" t="str">
        <f t="shared" ca="1" si="7"/>
        <v>土</v>
      </c>
      <c r="LB5" s="319" t="str">
        <f ca="1">'旬報(翌1月)'!$D$19</f>
        <v>日</v>
      </c>
      <c r="LC5" s="259" t="str">
        <f ca="1">'旬報(翌1月)'!$D$20</f>
        <v>月</v>
      </c>
      <c r="LD5" s="259" t="str">
        <f ca="1">'旬報(翌1月)'!$D$21</f>
        <v>火</v>
      </c>
      <c r="LE5" s="259" t="str">
        <f ca="1">'旬報(翌1月)'!$D$22</f>
        <v>水</v>
      </c>
      <c r="LF5" s="259" t="str">
        <f ca="1">'旬報(翌1月)'!$D$23</f>
        <v>木</v>
      </c>
      <c r="LG5" s="259" t="str">
        <f ca="1">'旬報(翌1月)'!$D$24</f>
        <v>金</v>
      </c>
      <c r="LH5" s="259" t="str">
        <f ca="1">'旬報(翌1月)'!$D$25</f>
        <v>土</v>
      </c>
      <c r="LI5" s="259" t="str">
        <f ca="1">'旬報(翌1月)'!$D$36</f>
        <v>日</v>
      </c>
      <c r="LJ5" s="259" t="str">
        <f ca="1">'旬報(翌1月)'!$D$37</f>
        <v>月</v>
      </c>
      <c r="LK5" s="259" t="str">
        <f ca="1">'旬報(翌1月)'!$D$38</f>
        <v>火</v>
      </c>
      <c r="LL5" s="259" t="str">
        <f ca="1">'旬報(翌1月)'!$D$39</f>
        <v>水</v>
      </c>
      <c r="LM5" s="259" t="str">
        <f ca="1">'旬報(翌1月)'!$D$40</f>
        <v>木</v>
      </c>
      <c r="LN5" s="259" t="str">
        <f ca="1">'旬報(翌1月)'!$D$41</f>
        <v>金</v>
      </c>
      <c r="LO5" s="259" t="str">
        <f ca="1">'旬報(翌1月)'!$D$42</f>
        <v>土</v>
      </c>
      <c r="LP5" s="259" t="str">
        <f ca="1">'旬報(翌1月)'!$D$43</f>
        <v>日</v>
      </c>
      <c r="LQ5" s="259" t="str">
        <f ca="1">'旬報(翌1月)'!$D$44</f>
        <v>月</v>
      </c>
      <c r="LR5" s="259" t="str">
        <f ca="1">'旬報(翌1月)'!$D$45</f>
        <v>火</v>
      </c>
      <c r="LS5" s="259" t="str">
        <f ca="1">'旬報(翌1月)'!$D$56</f>
        <v>水</v>
      </c>
      <c r="LT5" s="259" t="str">
        <f ca="1">'旬報(翌1月)'!$D$57</f>
        <v>木</v>
      </c>
      <c r="LU5" s="259" t="str">
        <f ca="1">'旬報(翌1月)'!$D$58</f>
        <v>金</v>
      </c>
      <c r="LV5" s="259" t="str">
        <f ca="1">'旬報(翌1月)'!$D$59</f>
        <v>土</v>
      </c>
      <c r="LW5" s="259" t="str">
        <f ca="1">'旬報(翌1月)'!$D$60</f>
        <v>日</v>
      </c>
      <c r="LX5" s="259" t="str">
        <f ca="1">'旬報(翌1月)'!$D$61</f>
        <v>月</v>
      </c>
      <c r="LY5" s="259" t="str">
        <f ca="1">'旬報(翌1月)'!$D$62</f>
        <v>火</v>
      </c>
      <c r="LZ5" s="259" t="str">
        <f ca="1">'旬報(翌1月)'!$D$63</f>
        <v>水</v>
      </c>
      <c r="MA5" s="259" t="str">
        <f ca="1">IF(OR('旬報(翌1月)'!$D$64="土",'旬報(翌1月)'!$D$64="日"),'旬報(翌1月)'!$D$64,"年")</f>
        <v>年</v>
      </c>
      <c r="MB5" s="259" t="str">
        <f ca="1">'旬報(翌1月)'!$D$65</f>
        <v>金</v>
      </c>
      <c r="MC5" s="299" t="str">
        <f ca="1">'旬報(翌1月)'!$D$66</f>
        <v>土</v>
      </c>
      <c r="MD5" s="298" t="str">
        <f ca="1">'旬報(翌2月)'!$D$16</f>
        <v>日</v>
      </c>
      <c r="ME5" s="257" t="str">
        <f ca="1">'旬報(翌2月)'!$D$17</f>
        <v>月</v>
      </c>
      <c r="MF5" s="257" t="str">
        <f ca="1">'旬報(翌2月)'!$D$18</f>
        <v>火</v>
      </c>
      <c r="MG5" s="257" t="str">
        <f ca="1">'旬報(翌2月)'!$D$19</f>
        <v>水</v>
      </c>
      <c r="MH5" s="257" t="str">
        <f ca="1">'旬報(翌2月)'!$D$20</f>
        <v>木</v>
      </c>
      <c r="MI5" s="257" t="str">
        <f ca="1">'旬報(翌2月)'!$D$21</f>
        <v>金</v>
      </c>
      <c r="MJ5" s="257" t="str">
        <f ca="1">'旬報(翌2月)'!$D$22</f>
        <v>土</v>
      </c>
      <c r="MK5" s="257" t="str">
        <f ca="1">'旬報(翌2月)'!$D$23</f>
        <v>日</v>
      </c>
      <c r="ML5" s="257" t="str">
        <f ca="1">'旬報(翌2月)'!$D$24</f>
        <v>月</v>
      </c>
      <c r="MM5" s="257" t="str">
        <f ca="1">'旬報(翌2月)'!$D$25</f>
        <v>火</v>
      </c>
      <c r="MN5" s="257" t="str">
        <f ca="1">'旬報(翌2月)'!$D$36</f>
        <v>水</v>
      </c>
      <c r="MO5" s="257" t="str">
        <f ca="1">'旬報(翌2月)'!$D$37</f>
        <v>木</v>
      </c>
      <c r="MP5" s="257" t="str">
        <f ca="1">'旬報(翌2月)'!$D$38</f>
        <v>金</v>
      </c>
      <c r="MQ5" s="257" t="str">
        <f ca="1">'旬報(翌2月)'!$D$39</f>
        <v>土</v>
      </c>
      <c r="MR5" s="257" t="str">
        <f ca="1">'旬報(翌2月)'!$D$40</f>
        <v>日</v>
      </c>
      <c r="MS5" s="257" t="str">
        <f ca="1">'旬報(翌2月)'!$D$41</f>
        <v>月</v>
      </c>
      <c r="MT5" s="257" t="str">
        <f ca="1">'旬報(翌2月)'!$D$42</f>
        <v>火</v>
      </c>
      <c r="MU5" s="257" t="str">
        <f ca="1">'旬報(翌2月)'!$D$43</f>
        <v>水</v>
      </c>
      <c r="MV5" s="257" t="str">
        <f ca="1">'旬報(翌2月)'!$D$44</f>
        <v>木</v>
      </c>
      <c r="MW5" s="257" t="str">
        <f ca="1">'旬報(翌2月)'!$D$45</f>
        <v>金</v>
      </c>
      <c r="MX5" s="257" t="str">
        <f ca="1">'旬報(翌2月)'!$D$56</f>
        <v>土</v>
      </c>
      <c r="MY5" s="257" t="str">
        <f ca="1">'旬報(翌2月)'!$D$57</f>
        <v>日</v>
      </c>
      <c r="MZ5" s="257" t="str">
        <f ca="1">'旬報(翌2月)'!$D$58</f>
        <v>月</v>
      </c>
      <c r="NA5" s="257" t="str">
        <f ca="1">'旬報(翌2月)'!$D$59</f>
        <v>火</v>
      </c>
      <c r="NB5" s="257" t="str">
        <f ca="1">'旬報(翌2月)'!$D$60</f>
        <v>水</v>
      </c>
      <c r="NC5" s="257" t="str">
        <f ca="1">'旬報(翌2月)'!$D$61</f>
        <v>木</v>
      </c>
      <c r="ND5" s="257" t="str">
        <f ca="1">'旬報(翌2月)'!$D$62</f>
        <v>金</v>
      </c>
      <c r="NE5" s="257" t="str">
        <f ca="1">'旬報(翌2月)'!$D$63</f>
        <v>土</v>
      </c>
      <c r="NF5" s="299" t="str">
        <f ca="1">'旬報(翌2月)'!$D$64</f>
        <v/>
      </c>
      <c r="NG5" s="298" t="str">
        <f ca="1">'旬報(翌3月)'!$D$16</f>
        <v>日</v>
      </c>
      <c r="NH5" s="257" t="str">
        <f ca="1">'旬報(翌3月)'!$D$17</f>
        <v>月</v>
      </c>
      <c r="NI5" s="257" t="str">
        <f ca="1">'旬報(翌3月)'!$D$18</f>
        <v>火</v>
      </c>
      <c r="NJ5" s="257" t="str">
        <f ca="1">'旬報(翌3月)'!$D$19</f>
        <v>水</v>
      </c>
      <c r="NK5" s="257" t="str">
        <f ca="1">'旬報(翌3月)'!$D$20</f>
        <v>木</v>
      </c>
      <c r="NL5" s="257" t="str">
        <f ca="1">'旬報(翌3月)'!$D$21</f>
        <v>金</v>
      </c>
      <c r="NM5" s="257" t="str">
        <f ca="1">'旬報(翌3月)'!$D$22</f>
        <v>土</v>
      </c>
      <c r="NN5" s="257" t="str">
        <f ca="1">'旬報(翌3月)'!$D$23</f>
        <v>日</v>
      </c>
      <c r="NO5" s="257" t="str">
        <f ca="1">'旬報(翌3月)'!$D$24</f>
        <v>月</v>
      </c>
      <c r="NP5" s="257" t="str">
        <f ca="1">'旬報(翌3月)'!$D$25</f>
        <v>火</v>
      </c>
      <c r="NQ5" s="257" t="str">
        <f ca="1">'旬報(翌3月)'!$D$36</f>
        <v>水</v>
      </c>
      <c r="NR5" s="257" t="str">
        <f ca="1">'旬報(翌3月)'!$D$37</f>
        <v>木</v>
      </c>
      <c r="NS5" s="257" t="str">
        <f ca="1">'旬報(翌3月)'!$D$38</f>
        <v>金</v>
      </c>
      <c r="NT5" s="257" t="str">
        <f ca="1">'旬報(翌3月)'!$D$39</f>
        <v>土</v>
      </c>
      <c r="NU5" s="257" t="str">
        <f ca="1">'旬報(翌3月)'!$D$40</f>
        <v>日</v>
      </c>
      <c r="NV5" s="257" t="str">
        <f ca="1">'旬報(翌3月)'!$D$41</f>
        <v>月</v>
      </c>
      <c r="NW5" s="257" t="str">
        <f ca="1">'旬報(翌3月)'!$D$42</f>
        <v>火</v>
      </c>
      <c r="NX5" s="257" t="str">
        <f ca="1">'旬報(翌3月)'!$D$43</f>
        <v>水</v>
      </c>
      <c r="NY5" s="257" t="str">
        <f ca="1">'旬報(翌3月)'!$D$44</f>
        <v>木</v>
      </c>
      <c r="NZ5" s="257" t="str">
        <f ca="1">'旬報(翌3月)'!$D$45</f>
        <v>金</v>
      </c>
      <c r="OA5" s="257" t="str">
        <f ca="1">'旬報(翌3月)'!$D$56</f>
        <v>土</v>
      </c>
      <c r="OB5" s="257" t="str">
        <f ca="1">'旬報(翌3月)'!$D$57</f>
        <v>日</v>
      </c>
      <c r="OC5" s="257" t="str">
        <f ca="1">'旬報(翌3月)'!$D$58</f>
        <v>月</v>
      </c>
      <c r="OD5" s="257" t="str">
        <f ca="1">'旬報(翌3月)'!$D$59</f>
        <v>火</v>
      </c>
      <c r="OE5" s="257" t="str">
        <f ca="1">'旬報(翌3月)'!$D$60</f>
        <v>水</v>
      </c>
      <c r="OF5" s="257" t="str">
        <f ca="1">'旬報(翌3月)'!$D$61</f>
        <v>木</v>
      </c>
      <c r="OG5" s="257" t="str">
        <f ca="1">'旬報(翌3月)'!$D$62</f>
        <v>金</v>
      </c>
      <c r="OH5" s="257" t="str">
        <f ca="1">'旬報(翌3月)'!$D$63</f>
        <v>土</v>
      </c>
      <c r="OI5" s="257" t="str">
        <f ca="1">'旬報(翌3月)'!$D$64</f>
        <v>日</v>
      </c>
      <c r="OJ5" s="257" t="str">
        <f ca="1">'旬報(翌3月)'!$D$65</f>
        <v>月</v>
      </c>
      <c r="OK5" s="299" t="str">
        <f ca="1">'旬報(翌3月)'!$D$66</f>
        <v>火</v>
      </c>
    </row>
    <row r="6" spans="2:404" ht="13.5" customHeight="1" x14ac:dyDescent="0.15">
      <c r="B6" s="302" t="s">
        <v>9</v>
      </c>
      <c r="C6" s="235"/>
      <c r="D6" s="303"/>
      <c r="E6" s="292">
        <f>'実績調書【通常版】 '!G7</f>
        <v>0</v>
      </c>
      <c r="F6" s="238">
        <f>'実績調書【通常版】 '!H7</f>
        <v>0</v>
      </c>
      <c r="G6" s="238">
        <f>'実績調書【通常版】 '!I7</f>
        <v>0</v>
      </c>
      <c r="H6" s="238">
        <f>'実績調書【通常版】 '!J7</f>
        <v>0</v>
      </c>
      <c r="I6" s="238">
        <f>'実績調書【通常版】 '!K7</f>
        <v>0</v>
      </c>
      <c r="J6" s="238">
        <f>'実績調書【通常版】 '!L7</f>
        <v>0</v>
      </c>
      <c r="K6" s="238">
        <f>'実績調書【通常版】 '!M7</f>
        <v>0</v>
      </c>
      <c r="L6" s="238">
        <f>'実績調書【通常版】 '!N7</f>
        <v>0</v>
      </c>
      <c r="M6" s="238">
        <f>'実績調書【通常版】 '!O7</f>
        <v>0</v>
      </c>
      <c r="N6" s="238">
        <f>'実績調書【通常版】 '!P7</f>
        <v>0</v>
      </c>
      <c r="O6" s="238">
        <f>'実績調書【通常版】 '!Q7</f>
        <v>0</v>
      </c>
      <c r="P6" s="238">
        <f>'実績調書【通常版】 '!R7</f>
        <v>0</v>
      </c>
      <c r="Q6" s="238">
        <f>'実績調書【通常版】 '!S7</f>
        <v>0</v>
      </c>
      <c r="R6" s="238">
        <f>'実績調書【通常版】 '!T7</f>
        <v>0</v>
      </c>
      <c r="S6" s="238">
        <f>'実績調書【通常版】 '!U7</f>
        <v>0</v>
      </c>
      <c r="T6" s="238">
        <f>'実績調書【通常版】 '!V7</f>
        <v>0</v>
      </c>
      <c r="U6" s="238">
        <f>'実績調書【通常版】 '!W7</f>
        <v>0</v>
      </c>
      <c r="V6" s="238">
        <f>'実績調書【通常版】 '!X7</f>
        <v>0</v>
      </c>
      <c r="W6" s="238">
        <f>'実績調書【通常版】 '!Y7</f>
        <v>0</v>
      </c>
      <c r="X6" s="238">
        <f>'実績調書【通常版】 '!Z7</f>
        <v>0</v>
      </c>
      <c r="Y6" s="238">
        <f>'実績調書【通常版】 '!AA7</f>
        <v>0</v>
      </c>
      <c r="Z6" s="238">
        <f>'実績調書【通常版】 '!AB7</f>
        <v>0</v>
      </c>
      <c r="AA6" s="238">
        <f>'実績調書【通常版】 '!AC7</f>
        <v>0</v>
      </c>
      <c r="AB6" s="238">
        <f>'実績調書【通常版】 '!AD7</f>
        <v>0</v>
      </c>
      <c r="AC6" s="238">
        <f>'実績調書【通常版】 '!AE7</f>
        <v>0</v>
      </c>
      <c r="AD6" s="238">
        <f>'実績調書【通常版】 '!AF7</f>
        <v>0</v>
      </c>
      <c r="AE6" s="238">
        <f>'実績調書【通常版】 '!AG7</f>
        <v>0</v>
      </c>
      <c r="AF6" s="238">
        <f>'実績調書【通常版】 '!AH7</f>
        <v>0</v>
      </c>
      <c r="AG6" s="238">
        <f>'実績調書【通常版】 '!AI7</f>
        <v>0</v>
      </c>
      <c r="AH6" s="238">
        <f>'実績調書【通常版】 '!AJ7</f>
        <v>0</v>
      </c>
      <c r="AI6" s="293">
        <f>'実績調書【通常版】 '!AK7</f>
        <v>0</v>
      </c>
      <c r="AJ6" s="292">
        <f>'実績調書【通常版】 '!G11</f>
        <v>0</v>
      </c>
      <c r="AK6" s="238">
        <f>'実績調書【通常版】 '!H11</f>
        <v>0</v>
      </c>
      <c r="AL6" s="238">
        <f>'実績調書【通常版】 '!I11</f>
        <v>0</v>
      </c>
      <c r="AM6" s="238">
        <f>'実績調書【通常版】 '!J11</f>
        <v>0</v>
      </c>
      <c r="AN6" s="238">
        <f>'実績調書【通常版】 '!K11</f>
        <v>0</v>
      </c>
      <c r="AO6" s="238">
        <f>'実績調書【通常版】 '!L11</f>
        <v>0</v>
      </c>
      <c r="AP6" s="238">
        <f>'実績調書【通常版】 '!M11</f>
        <v>0</v>
      </c>
      <c r="AQ6" s="238">
        <f>'実績調書【通常版】 '!N11</f>
        <v>0</v>
      </c>
      <c r="AR6" s="238">
        <f>'実績調書【通常版】 '!O11</f>
        <v>0</v>
      </c>
      <c r="AS6" s="238">
        <f>'実績調書【通常版】 '!P11</f>
        <v>0</v>
      </c>
      <c r="AT6" s="238">
        <f>'実績調書【通常版】 '!Q11</f>
        <v>0</v>
      </c>
      <c r="AU6" s="238">
        <f>'実績調書【通常版】 '!R11</f>
        <v>0</v>
      </c>
      <c r="AV6" s="238">
        <f>'実績調書【通常版】 '!S11</f>
        <v>0</v>
      </c>
      <c r="AW6" s="238">
        <f>'実績調書【通常版】 '!T11</f>
        <v>0</v>
      </c>
      <c r="AX6" s="238">
        <f>'実績調書【通常版】 '!U11</f>
        <v>0</v>
      </c>
      <c r="AY6" s="238">
        <f>'実績調書【通常版】 '!V11</f>
        <v>0</v>
      </c>
      <c r="AZ6" s="238">
        <f>'実績調書【通常版】 '!W11</f>
        <v>0</v>
      </c>
      <c r="BA6" s="238">
        <f>'実績調書【通常版】 '!X11</f>
        <v>0</v>
      </c>
      <c r="BB6" s="238">
        <f>'実績調書【通常版】 '!Y11</f>
        <v>0</v>
      </c>
      <c r="BC6" s="238">
        <f>'実績調書【通常版】 '!Z11</f>
        <v>0</v>
      </c>
      <c r="BD6" s="238">
        <f>'実績調書【通常版】 '!AA11</f>
        <v>0</v>
      </c>
      <c r="BE6" s="238">
        <f>'実績調書【通常版】 '!AB11</f>
        <v>0</v>
      </c>
      <c r="BF6" s="238">
        <f>'実績調書【通常版】 '!AC11</f>
        <v>0</v>
      </c>
      <c r="BG6" s="238">
        <f>'実績調書【通常版】 '!AD11</f>
        <v>0</v>
      </c>
      <c r="BH6" s="238">
        <f>'実績調書【通常版】 '!AE11</f>
        <v>0</v>
      </c>
      <c r="BI6" s="238">
        <f>'実績調書【通常版】 '!AF11</f>
        <v>0</v>
      </c>
      <c r="BJ6" s="238">
        <f>'実績調書【通常版】 '!AG11</f>
        <v>0</v>
      </c>
      <c r="BK6" s="238">
        <f>'実績調書【通常版】 '!AH11</f>
        <v>0</v>
      </c>
      <c r="BL6" s="238">
        <f>'実績調書【通常版】 '!AI11</f>
        <v>0</v>
      </c>
      <c r="BM6" s="293">
        <f>'実績調書【通常版】 '!AJ11</f>
        <v>0</v>
      </c>
      <c r="BN6" s="292">
        <f>'実績調書【通常版】 '!G15</f>
        <v>0</v>
      </c>
      <c r="BO6" s="238">
        <f>'実績調書【通常版】 '!H15</f>
        <v>0</v>
      </c>
      <c r="BP6" s="238">
        <f>'実績調書【通常版】 '!I15</f>
        <v>0</v>
      </c>
      <c r="BQ6" s="238">
        <f>'実績調書【通常版】 '!J15</f>
        <v>0</v>
      </c>
      <c r="BR6" s="238">
        <f>'実績調書【通常版】 '!K15</f>
        <v>0</v>
      </c>
      <c r="BS6" s="238">
        <f>'実績調書【通常版】 '!L15</f>
        <v>0</v>
      </c>
      <c r="BT6" s="238">
        <f>'実績調書【通常版】 '!M15</f>
        <v>0</v>
      </c>
      <c r="BU6" s="238">
        <f>'実績調書【通常版】 '!N15</f>
        <v>0</v>
      </c>
      <c r="BV6" s="238">
        <f>'実績調書【通常版】 '!O15</f>
        <v>0</v>
      </c>
      <c r="BW6" s="238">
        <f>'実績調書【通常版】 '!P15</f>
        <v>0</v>
      </c>
      <c r="BX6" s="238">
        <f>'実績調書【通常版】 '!Q15</f>
        <v>0</v>
      </c>
      <c r="BY6" s="238">
        <f>'実績調書【通常版】 '!R15</f>
        <v>0</v>
      </c>
      <c r="BZ6" s="238">
        <f>'実績調書【通常版】 '!S15</f>
        <v>0</v>
      </c>
      <c r="CA6" s="238">
        <f>'実績調書【通常版】 '!T15</f>
        <v>0</v>
      </c>
      <c r="CB6" s="238">
        <f>'実績調書【通常版】 '!U15</f>
        <v>0</v>
      </c>
      <c r="CC6" s="238">
        <f>'実績調書【通常版】 '!V15</f>
        <v>0</v>
      </c>
      <c r="CD6" s="238">
        <f>'実績調書【通常版】 '!W15</f>
        <v>0</v>
      </c>
      <c r="CE6" s="238">
        <f>'実績調書【通常版】 '!X15</f>
        <v>0</v>
      </c>
      <c r="CF6" s="238">
        <f>'実績調書【通常版】 '!Y15</f>
        <v>0</v>
      </c>
      <c r="CG6" s="238">
        <f>'実績調書【通常版】 '!Z15</f>
        <v>0</v>
      </c>
      <c r="CH6" s="238">
        <f>'実績調書【通常版】 '!AA15</f>
        <v>0</v>
      </c>
      <c r="CI6" s="238">
        <f>'実績調書【通常版】 '!AB15</f>
        <v>0</v>
      </c>
      <c r="CJ6" s="238">
        <f>'実績調書【通常版】 '!AC15</f>
        <v>0</v>
      </c>
      <c r="CK6" s="238">
        <f>'実績調書【通常版】 '!AD15</f>
        <v>0</v>
      </c>
      <c r="CL6" s="238">
        <f>'実績調書【通常版】 '!AE15</f>
        <v>0</v>
      </c>
      <c r="CM6" s="238">
        <f>'実績調書【通常版】 '!AF15</f>
        <v>0</v>
      </c>
      <c r="CN6" s="238">
        <f>'実績調書【通常版】 '!AG15</f>
        <v>0</v>
      </c>
      <c r="CO6" s="238">
        <f>'実績調書【通常版】 '!AH15</f>
        <v>0</v>
      </c>
      <c r="CP6" s="238">
        <f>'実績調書【通常版】 '!AI15</f>
        <v>0</v>
      </c>
      <c r="CQ6" s="238">
        <f>'実績調書【通常版】 '!AJ15</f>
        <v>0</v>
      </c>
      <c r="CR6" s="293">
        <f>'実績調書【通常版】 '!AK15</f>
        <v>0</v>
      </c>
      <c r="CS6" s="292">
        <f>'実績調書【通常版】 '!G19</f>
        <v>0</v>
      </c>
      <c r="CT6" s="238">
        <f>'実績調書【通常版】 '!H19</f>
        <v>0</v>
      </c>
      <c r="CU6" s="238">
        <f>'実績調書【通常版】 '!I19</f>
        <v>0</v>
      </c>
      <c r="CV6" s="238">
        <f>'実績調書【通常版】 '!J19</f>
        <v>0</v>
      </c>
      <c r="CW6" s="238">
        <f>'実績調書【通常版】 '!K19</f>
        <v>0</v>
      </c>
      <c r="CX6" s="238">
        <f>'実績調書【通常版】 '!L19</f>
        <v>0</v>
      </c>
      <c r="CY6" s="238">
        <f>'実績調書【通常版】 '!M19</f>
        <v>0</v>
      </c>
      <c r="CZ6" s="238">
        <f>'実績調書【通常版】 '!N19</f>
        <v>0</v>
      </c>
      <c r="DA6" s="238">
        <f>'実績調書【通常版】 '!O19</f>
        <v>0</v>
      </c>
      <c r="DB6" s="238">
        <f>'実績調書【通常版】 '!P19</f>
        <v>0</v>
      </c>
      <c r="DC6" s="238">
        <f>'実績調書【通常版】 '!Q19</f>
        <v>0</v>
      </c>
      <c r="DD6" s="238">
        <f>'実績調書【通常版】 '!R19</f>
        <v>0</v>
      </c>
      <c r="DE6" s="238">
        <f>'実績調書【通常版】 '!S19</f>
        <v>0</v>
      </c>
      <c r="DF6" s="238">
        <f>'実績調書【通常版】 '!T19</f>
        <v>0</v>
      </c>
      <c r="DG6" s="238">
        <f>'実績調書【通常版】 '!U19</f>
        <v>0</v>
      </c>
      <c r="DH6" s="238">
        <f>'実績調書【通常版】 '!V19</f>
        <v>0</v>
      </c>
      <c r="DI6" s="238">
        <f>'実績調書【通常版】 '!W19</f>
        <v>0</v>
      </c>
      <c r="DJ6" s="238">
        <f>'実績調書【通常版】 '!X19</f>
        <v>0</v>
      </c>
      <c r="DK6" s="238">
        <f>'実績調書【通常版】 '!Y19</f>
        <v>0</v>
      </c>
      <c r="DL6" s="238">
        <f>'実績調書【通常版】 '!Z19</f>
        <v>0</v>
      </c>
      <c r="DM6" s="238">
        <f>'実績調書【通常版】 '!AA19</f>
        <v>0</v>
      </c>
      <c r="DN6" s="238">
        <f>'実績調書【通常版】 '!AB19</f>
        <v>0</v>
      </c>
      <c r="DO6" s="238">
        <f>'実績調書【通常版】 '!AC19</f>
        <v>0</v>
      </c>
      <c r="DP6" s="238">
        <f>'実績調書【通常版】 '!AD19</f>
        <v>0</v>
      </c>
      <c r="DQ6" s="238">
        <f>'実績調書【通常版】 '!AE19</f>
        <v>0</v>
      </c>
      <c r="DR6" s="238">
        <f>'実績調書【通常版】 '!AF19</f>
        <v>0</v>
      </c>
      <c r="DS6" s="238">
        <f>'実績調書【通常版】 '!AG19</f>
        <v>0</v>
      </c>
      <c r="DT6" s="238">
        <f>'実績調書【通常版】 '!AH19</f>
        <v>0</v>
      </c>
      <c r="DU6" s="238">
        <f>'実績調書【通常版】 '!AI19</f>
        <v>0</v>
      </c>
      <c r="DV6" s="293">
        <f>'実績調書【通常版】 '!AJ19</f>
        <v>0</v>
      </c>
      <c r="DW6" s="292">
        <f>'実績調書【通常版】 '!G23</f>
        <v>0</v>
      </c>
      <c r="DX6" s="238">
        <f>'実績調書【通常版】 '!H23</f>
        <v>0</v>
      </c>
      <c r="DY6" s="238">
        <f>'実績調書【通常版】 '!I23</f>
        <v>0</v>
      </c>
      <c r="DZ6" s="238">
        <f>'実績調書【通常版】 '!J23</f>
        <v>0</v>
      </c>
      <c r="EA6" s="238">
        <f>'実績調書【通常版】 '!K23</f>
        <v>0</v>
      </c>
      <c r="EB6" s="238">
        <f>'実績調書【通常版】 '!L23</f>
        <v>0</v>
      </c>
      <c r="EC6" s="238">
        <f>'実績調書【通常版】 '!M23</f>
        <v>0</v>
      </c>
      <c r="ED6" s="238">
        <f>'実績調書【通常版】 '!N23</f>
        <v>0</v>
      </c>
      <c r="EE6" s="238">
        <f>'実績調書【通常版】 '!O23</f>
        <v>0</v>
      </c>
      <c r="EF6" s="238">
        <f>'実績調書【通常版】 '!P23</f>
        <v>0</v>
      </c>
      <c r="EG6" s="238">
        <f>'実績調書【通常版】 '!Q23</f>
        <v>0</v>
      </c>
      <c r="EH6" s="238">
        <f>'実績調書【通常版】 '!R23</f>
        <v>0</v>
      </c>
      <c r="EI6" s="238">
        <f>'実績調書【通常版】 '!S23</f>
        <v>0</v>
      </c>
      <c r="EJ6" s="238">
        <f>'実績調書【通常版】 '!T23</f>
        <v>0</v>
      </c>
      <c r="EK6" s="238">
        <f>'実績調書【通常版】 '!U23</f>
        <v>0</v>
      </c>
      <c r="EL6" s="238">
        <f>'実績調書【通常版】 '!V23</f>
        <v>0</v>
      </c>
      <c r="EM6" s="238">
        <f>'実績調書【通常版】 '!W23</f>
        <v>0</v>
      </c>
      <c r="EN6" s="238">
        <f>'実績調書【通常版】 '!X23</f>
        <v>0</v>
      </c>
      <c r="EO6" s="238">
        <f>'実績調書【通常版】 '!Y23</f>
        <v>0</v>
      </c>
      <c r="EP6" s="238">
        <f>'実績調書【通常版】 '!Z23</f>
        <v>0</v>
      </c>
      <c r="EQ6" s="238">
        <f>'実績調書【通常版】 '!AA23</f>
        <v>0</v>
      </c>
      <c r="ER6" s="238">
        <f>'実績調書【通常版】 '!AB23</f>
        <v>0</v>
      </c>
      <c r="ES6" s="238">
        <f>'実績調書【通常版】 '!AC23</f>
        <v>0</v>
      </c>
      <c r="ET6" s="238">
        <f>'実績調書【通常版】 '!AD23</f>
        <v>0</v>
      </c>
      <c r="EU6" s="238">
        <f>'実績調書【通常版】 '!AE23</f>
        <v>0</v>
      </c>
      <c r="EV6" s="238">
        <f>'実績調書【通常版】 '!AF23</f>
        <v>0</v>
      </c>
      <c r="EW6" s="238">
        <f>'実績調書【通常版】 '!AG23</f>
        <v>0</v>
      </c>
      <c r="EX6" s="238">
        <f>'実績調書【通常版】 '!AH23</f>
        <v>0</v>
      </c>
      <c r="EY6" s="238">
        <f>'実績調書【通常版】 '!AI23</f>
        <v>0</v>
      </c>
      <c r="EZ6" s="238">
        <f>'実績調書【通常版】 '!AJ23</f>
        <v>0</v>
      </c>
      <c r="FA6" s="293">
        <f>'実績調書【通常版】 '!AK23</f>
        <v>0</v>
      </c>
      <c r="FB6" s="292">
        <f ca="1">IF('実績調書【通常版】 '!G26="夏",0,'実績調書【通常版】 '!G27)</f>
        <v>0</v>
      </c>
      <c r="FC6" s="238">
        <f ca="1">IF('実績調書【通常版】 '!H26="夏",0,'実績調書【通常版】 '!H27)</f>
        <v>0</v>
      </c>
      <c r="FD6" s="238">
        <f ca="1">IF('実績調書【通常版】 '!I26="夏",0,'実績調書【通常版】 '!I27)</f>
        <v>0</v>
      </c>
      <c r="FE6" s="238">
        <f ca="1">IF('実績調書【通常版】 '!J26="夏",0,'実績調書【通常版】 '!J27)</f>
        <v>0</v>
      </c>
      <c r="FF6" s="238">
        <f ca="1">IF('実績調書【通常版】 '!K26="夏",0,'実績調書【通常版】 '!K27)</f>
        <v>0</v>
      </c>
      <c r="FG6" s="238">
        <f ca="1">IF('実績調書【通常版】 '!L26="夏",0,'実績調書【通常版】 '!L27)</f>
        <v>0</v>
      </c>
      <c r="FH6" s="238">
        <f ca="1">IF('実績調書【通常版】 '!M26="夏",0,'実績調書【通常版】 '!M27)</f>
        <v>0</v>
      </c>
      <c r="FI6" s="238">
        <f ca="1">IF('実績調書【通常版】 '!N26="夏",0,'実績調書【通常版】 '!N27)</f>
        <v>0</v>
      </c>
      <c r="FJ6" s="238">
        <f ca="1">IF('実績調書【通常版】 '!O26="夏",0,'実績調書【通常版】 '!O27)</f>
        <v>0</v>
      </c>
      <c r="FK6" s="238">
        <f ca="1">IF('実績調書【通常版】 '!P26="夏",0,'実績調書【通常版】 '!P27)</f>
        <v>0</v>
      </c>
      <c r="FL6" s="238">
        <f ca="1">IF('実績調書【通常版】 '!Q26="夏",0,'実績調書【通常版】 '!Q27)</f>
        <v>0</v>
      </c>
      <c r="FM6" s="312">
        <f ca="1">IF('実績調書【通常版】 '!R26="夏",0,'実績調書【通常版】 '!R27)</f>
        <v>0</v>
      </c>
      <c r="FN6" s="313">
        <f>IF('実績調書【通常版】 '!S26="夏",0,'実績調書【通常版】 '!S27)</f>
        <v>0</v>
      </c>
      <c r="FO6" s="238">
        <f>IF('実績調書【通常版】 '!T26="夏",0,'実績調書【通常版】 '!T27)</f>
        <v>0</v>
      </c>
      <c r="FP6" s="314">
        <f>IF('実績調書【通常版】 '!U26="夏",0,'実績調書【通常版】 '!U27)</f>
        <v>0</v>
      </c>
      <c r="FQ6" s="237">
        <f ca="1">IF('実績調書【通常版】 '!V26="夏",0,'実績調書【通常版】 '!V27)</f>
        <v>0</v>
      </c>
      <c r="FR6" s="238">
        <f ca="1">IF('実績調書【通常版】 '!W26="夏",0,'実績調書【通常版】 '!W27)</f>
        <v>0</v>
      </c>
      <c r="FS6" s="238">
        <f ca="1">IF('実績調書【通常版】 '!X26="夏",0,'実績調書【通常版】 '!X27)</f>
        <v>0</v>
      </c>
      <c r="FT6" s="238">
        <f ca="1">IF('実績調書【通常版】 '!Y26="夏",0,'実績調書【通常版】 '!Y27)</f>
        <v>0</v>
      </c>
      <c r="FU6" s="238">
        <f ca="1">IF('実績調書【通常版】 '!Z26="夏",0,'実績調書【通常版】 '!Z27)</f>
        <v>0</v>
      </c>
      <c r="FV6" s="238">
        <f ca="1">IF('実績調書【通常版】 '!AA26="夏",0,'実績調書【通常版】 '!AA27)</f>
        <v>0</v>
      </c>
      <c r="FW6" s="238">
        <f ca="1">IF('実績調書【通常版】 '!AB26="夏",0,'実績調書【通常版】 '!AB27)</f>
        <v>0</v>
      </c>
      <c r="FX6" s="238">
        <f ca="1">IF('実績調書【通常版】 '!AC26="夏",0,'実績調書【通常版】 '!AC27)</f>
        <v>0</v>
      </c>
      <c r="FY6" s="238">
        <f ca="1">IF('実績調書【通常版】 '!AD26="夏",0,'実績調書【通常版】 '!AD27)</f>
        <v>0</v>
      </c>
      <c r="FZ6" s="238">
        <f ca="1">IF('実績調書【通常版】 '!AE26="夏",0,'実績調書【通常版】 '!AE27)</f>
        <v>0</v>
      </c>
      <c r="GA6" s="238">
        <f ca="1">IF('実績調書【通常版】 '!AF26="夏",0,'実績調書【通常版】 '!AF27)</f>
        <v>0</v>
      </c>
      <c r="GB6" s="238">
        <f ca="1">IF('実績調書【通常版】 '!AG26="夏",0,'実績調書【通常版】 '!AG27)</f>
        <v>0</v>
      </c>
      <c r="GC6" s="238">
        <f ca="1">IF('実績調書【通常版】 '!AH26="夏",0,'実績調書【通常版】 '!AH27)</f>
        <v>0</v>
      </c>
      <c r="GD6" s="238">
        <f ca="1">IF('実績調書【通常版】 '!AI26="夏",0,'実績調書【通常版】 '!AI27)</f>
        <v>0</v>
      </c>
      <c r="GE6" s="238">
        <f ca="1">IF('実績調書【通常版】 '!AJ26="夏",0,'実績調書【通常版】 '!AJ27)</f>
        <v>0</v>
      </c>
      <c r="GF6" s="293">
        <f ca="1">IF('実績調書【通常版】 '!AK26="夏",0,'実績調書【通常版】 '!AK27)</f>
        <v>0</v>
      </c>
      <c r="GG6" s="292">
        <f>'実績調書【通常版】 '!G31</f>
        <v>0</v>
      </c>
      <c r="GH6" s="238">
        <f>'実績調書【通常版】 '!H31</f>
        <v>0</v>
      </c>
      <c r="GI6" s="238">
        <f>'実績調書【通常版】 '!I31</f>
        <v>0</v>
      </c>
      <c r="GJ6" s="238">
        <f>'実績調書【通常版】 '!J31</f>
        <v>0</v>
      </c>
      <c r="GK6" s="238">
        <f>'実績調書【通常版】 '!K31</f>
        <v>0</v>
      </c>
      <c r="GL6" s="238">
        <f>'実績調書【通常版】 '!L31</f>
        <v>0</v>
      </c>
      <c r="GM6" s="238">
        <f>'実績調書【通常版】 '!M31</f>
        <v>0</v>
      </c>
      <c r="GN6" s="238">
        <f>'実績調書【通常版】 '!N31</f>
        <v>0</v>
      </c>
      <c r="GO6" s="238">
        <f>'実績調書【通常版】 '!O31</f>
        <v>0</v>
      </c>
      <c r="GP6" s="238">
        <f>'実績調書【通常版】 '!P31</f>
        <v>0</v>
      </c>
      <c r="GQ6" s="238">
        <f>'実績調書【通常版】 '!Q31</f>
        <v>0</v>
      </c>
      <c r="GR6" s="238">
        <f>'実績調書【通常版】 '!R31</f>
        <v>0</v>
      </c>
      <c r="GS6" s="238">
        <f>'実績調書【通常版】 '!S31</f>
        <v>0</v>
      </c>
      <c r="GT6" s="238">
        <f>'実績調書【通常版】 '!T31</f>
        <v>0</v>
      </c>
      <c r="GU6" s="238">
        <f>'実績調書【通常版】 '!U31</f>
        <v>0</v>
      </c>
      <c r="GV6" s="238">
        <f>'実績調書【通常版】 '!V31</f>
        <v>0</v>
      </c>
      <c r="GW6" s="238">
        <f>'実績調書【通常版】 '!W31</f>
        <v>0</v>
      </c>
      <c r="GX6" s="238">
        <f>'実績調書【通常版】 '!X31</f>
        <v>0</v>
      </c>
      <c r="GY6" s="238">
        <f>'実績調書【通常版】 '!Y31</f>
        <v>0</v>
      </c>
      <c r="GZ6" s="238">
        <f>'実績調書【通常版】 '!Z31</f>
        <v>0</v>
      </c>
      <c r="HA6" s="238">
        <f>'実績調書【通常版】 '!AA31</f>
        <v>0</v>
      </c>
      <c r="HB6" s="238">
        <f>'実績調書【通常版】 '!AB31</f>
        <v>0</v>
      </c>
      <c r="HC6" s="238">
        <f>'実績調書【通常版】 '!AC31</f>
        <v>0</v>
      </c>
      <c r="HD6" s="238">
        <f>'実績調書【通常版】 '!AD31</f>
        <v>0</v>
      </c>
      <c r="HE6" s="238">
        <f>'実績調書【通常版】 '!AE31</f>
        <v>0</v>
      </c>
      <c r="HF6" s="238">
        <f>'実績調書【通常版】 '!AF31</f>
        <v>0</v>
      </c>
      <c r="HG6" s="238">
        <f>'実績調書【通常版】 '!AG31</f>
        <v>0</v>
      </c>
      <c r="HH6" s="238">
        <f>'実績調書【通常版】 '!AH31</f>
        <v>0</v>
      </c>
      <c r="HI6" s="238">
        <f>'実績調書【通常版】 '!AI31</f>
        <v>0</v>
      </c>
      <c r="HJ6" s="293">
        <f>'実績調書【通常版】 '!AJ31</f>
        <v>0</v>
      </c>
      <c r="HK6" s="292">
        <f>'実績調書【通常版】 '!G35</f>
        <v>0</v>
      </c>
      <c r="HL6" s="238">
        <f>'実績調書【通常版】 '!H35</f>
        <v>0</v>
      </c>
      <c r="HM6" s="238">
        <f>'実績調書【通常版】 '!I35</f>
        <v>0</v>
      </c>
      <c r="HN6" s="238">
        <f>'実績調書【通常版】 '!J35</f>
        <v>0</v>
      </c>
      <c r="HO6" s="238">
        <f>'実績調書【通常版】 '!K35</f>
        <v>0</v>
      </c>
      <c r="HP6" s="238">
        <f>'実績調書【通常版】 '!L35</f>
        <v>0</v>
      </c>
      <c r="HQ6" s="238">
        <f>'実績調書【通常版】 '!M35</f>
        <v>0</v>
      </c>
      <c r="HR6" s="238">
        <f>'実績調書【通常版】 '!N35</f>
        <v>0</v>
      </c>
      <c r="HS6" s="238">
        <f>'実績調書【通常版】 '!O35</f>
        <v>0</v>
      </c>
      <c r="HT6" s="238">
        <f>'実績調書【通常版】 '!P35</f>
        <v>0</v>
      </c>
      <c r="HU6" s="238">
        <f>'実績調書【通常版】 '!Q35</f>
        <v>0</v>
      </c>
      <c r="HV6" s="238">
        <f>'実績調書【通常版】 '!R35</f>
        <v>0</v>
      </c>
      <c r="HW6" s="238">
        <f>'実績調書【通常版】 '!S35</f>
        <v>0</v>
      </c>
      <c r="HX6" s="238">
        <f>'実績調書【通常版】 '!T35</f>
        <v>0</v>
      </c>
      <c r="HY6" s="238">
        <f>'実績調書【通常版】 '!U35</f>
        <v>0</v>
      </c>
      <c r="HZ6" s="238">
        <f>'実績調書【通常版】 '!V35</f>
        <v>0</v>
      </c>
      <c r="IA6" s="238">
        <f>'実績調書【通常版】 '!W35</f>
        <v>0</v>
      </c>
      <c r="IB6" s="238">
        <f>'実績調書【通常版】 '!X35</f>
        <v>0</v>
      </c>
      <c r="IC6" s="238">
        <f>'実績調書【通常版】 '!Y35</f>
        <v>0</v>
      </c>
      <c r="ID6" s="238">
        <f>'実績調書【通常版】 '!Z35</f>
        <v>0</v>
      </c>
      <c r="IE6" s="238">
        <f>'実績調書【通常版】 '!AA35</f>
        <v>0</v>
      </c>
      <c r="IF6" s="238">
        <f>'実績調書【通常版】 '!AB35</f>
        <v>0</v>
      </c>
      <c r="IG6" s="238">
        <f>'実績調書【通常版】 '!AC35</f>
        <v>0</v>
      </c>
      <c r="IH6" s="238">
        <f>'実績調書【通常版】 '!AD35</f>
        <v>0</v>
      </c>
      <c r="II6" s="238">
        <f>'実績調書【通常版】 '!AE35</f>
        <v>0</v>
      </c>
      <c r="IJ6" s="238">
        <f>'実績調書【通常版】 '!AF35</f>
        <v>0</v>
      </c>
      <c r="IK6" s="238">
        <f>'実績調書【通常版】 '!AG35</f>
        <v>0</v>
      </c>
      <c r="IL6" s="238">
        <f>'実績調書【通常版】 '!AH35</f>
        <v>0</v>
      </c>
      <c r="IM6" s="238">
        <f>'実績調書【通常版】 '!AI35</f>
        <v>0</v>
      </c>
      <c r="IN6" s="238">
        <f>'実績調書【通常版】 '!AJ35</f>
        <v>0</v>
      </c>
      <c r="IO6" s="293">
        <f>'実績調書【通常版】 '!AK35</f>
        <v>0</v>
      </c>
      <c r="IP6" s="292">
        <f>'実績調書【通常版】 '!G39</f>
        <v>0</v>
      </c>
      <c r="IQ6" s="238">
        <f>'実績調書【通常版】 '!H39</f>
        <v>0</v>
      </c>
      <c r="IR6" s="238">
        <f>'実績調書【通常版】 '!I39</f>
        <v>0</v>
      </c>
      <c r="IS6" s="238">
        <f>'実績調書【通常版】 '!J39</f>
        <v>0</v>
      </c>
      <c r="IT6" s="238">
        <f>'実績調書【通常版】 '!K39</f>
        <v>0</v>
      </c>
      <c r="IU6" s="238">
        <f>'実績調書【通常版】 '!L39</f>
        <v>0</v>
      </c>
      <c r="IV6" s="238">
        <f>'実績調書【通常版】 '!M39</f>
        <v>0</v>
      </c>
      <c r="IW6" s="238">
        <f>'実績調書【通常版】 '!N39</f>
        <v>0</v>
      </c>
      <c r="IX6" s="238">
        <f>'実績調書【通常版】 '!O39</f>
        <v>0</v>
      </c>
      <c r="IY6" s="238">
        <f>'実績調書【通常版】 '!P39</f>
        <v>0</v>
      </c>
      <c r="IZ6" s="238">
        <f>'実績調書【通常版】 '!Q39</f>
        <v>0</v>
      </c>
      <c r="JA6" s="238">
        <f>'実績調書【通常版】 '!R39</f>
        <v>0</v>
      </c>
      <c r="JB6" s="238">
        <f>'実績調書【通常版】 '!S39</f>
        <v>0</v>
      </c>
      <c r="JC6" s="238">
        <f>'実績調書【通常版】 '!T39</f>
        <v>0</v>
      </c>
      <c r="JD6" s="238">
        <f>'実績調書【通常版】 '!U39</f>
        <v>0</v>
      </c>
      <c r="JE6" s="238">
        <f>'実績調書【通常版】 '!V39</f>
        <v>0</v>
      </c>
      <c r="JF6" s="238">
        <f>'実績調書【通常版】 '!W39</f>
        <v>0</v>
      </c>
      <c r="JG6" s="238">
        <f>'実績調書【通常版】 '!X39</f>
        <v>0</v>
      </c>
      <c r="JH6" s="238">
        <f>'実績調書【通常版】 '!Y39</f>
        <v>0</v>
      </c>
      <c r="JI6" s="238">
        <f>'実績調書【通常版】 '!Z39</f>
        <v>0</v>
      </c>
      <c r="JJ6" s="238">
        <f>'実績調書【通常版】 '!AA39</f>
        <v>0</v>
      </c>
      <c r="JK6" s="238">
        <f>'実績調書【通常版】 '!AB39</f>
        <v>0</v>
      </c>
      <c r="JL6" s="238">
        <f>'実績調書【通常版】 '!AC39</f>
        <v>0</v>
      </c>
      <c r="JM6" s="238">
        <f>'実績調書【通常版】 '!AD39</f>
        <v>0</v>
      </c>
      <c r="JN6" s="238">
        <f>'実績調書【通常版】 '!AE39</f>
        <v>0</v>
      </c>
      <c r="JO6" s="238">
        <f>'実績調書【通常版】 '!AF39</f>
        <v>0</v>
      </c>
      <c r="JP6" s="238">
        <f>'実績調書【通常版】 '!AG39</f>
        <v>0</v>
      </c>
      <c r="JQ6" s="238">
        <f>'実績調書【通常版】 '!AH39</f>
        <v>0</v>
      </c>
      <c r="JR6" s="238">
        <f>'実績調書【通常版】 '!AI39</f>
        <v>0</v>
      </c>
      <c r="JS6" s="293">
        <f>'実績調書【通常版】 '!AJ39</f>
        <v>0</v>
      </c>
      <c r="JT6" s="292">
        <f ca="1">IF('実績調書【通常版】 '!G42="年末",0,'実績調書【通常版】 '!G43)</f>
        <v>0</v>
      </c>
      <c r="JU6" s="238">
        <f ca="1">IF('実績調書【通常版】 '!H42="年末",0,'実績調書【通常版】 '!H43)</f>
        <v>0</v>
      </c>
      <c r="JV6" s="238">
        <f ca="1">IF('実績調書【通常版】 '!I42="年末",0,'実績調書【通常版】 '!I43)</f>
        <v>0</v>
      </c>
      <c r="JW6" s="238">
        <f ca="1">IF('実績調書【通常版】 '!J42="年末",0,'実績調書【通常版】 '!J43)</f>
        <v>0</v>
      </c>
      <c r="JX6" s="238">
        <f ca="1">IF('実績調書【通常版】 '!K42="年末",0,'実績調書【通常版】 '!K43)</f>
        <v>0</v>
      </c>
      <c r="JY6" s="238">
        <f ca="1">IF('実績調書【通常版】 '!L42="年末",0,'実績調書【通常版】 '!L43)</f>
        <v>0</v>
      </c>
      <c r="JZ6" s="238">
        <f ca="1">IF('実績調書【通常版】 '!M42="年末",0,'実績調書【通常版】 '!M43)</f>
        <v>0</v>
      </c>
      <c r="KA6" s="238">
        <f ca="1">IF('実績調書【通常版】 '!N42="年末",0,'実績調書【通常版】 '!N43)</f>
        <v>0</v>
      </c>
      <c r="KB6" s="238">
        <f ca="1">IF('実績調書【通常版】 '!O42="年末",0,'実績調書【通常版】 '!O43)</f>
        <v>0</v>
      </c>
      <c r="KC6" s="238">
        <f ca="1">IF('実績調書【通常版】 '!P42="年末",0,'実績調書【通常版】 '!P43)</f>
        <v>0</v>
      </c>
      <c r="KD6" s="238">
        <f ca="1">IF('実績調書【通常版】 '!Q42="年末",0,'実績調書【通常版】 '!Q43)</f>
        <v>0</v>
      </c>
      <c r="KE6" s="238">
        <f ca="1">IF('実績調書【通常版】 '!R42="年末",0,'実績調書【通常版】 '!R43)</f>
        <v>0</v>
      </c>
      <c r="KF6" s="238">
        <f ca="1">IF('実績調書【通常版】 '!S42="年末",0,'実績調書【通常版】 '!S43)</f>
        <v>0</v>
      </c>
      <c r="KG6" s="238">
        <f ca="1">IF('実績調書【通常版】 '!T42="年末",0,'実績調書【通常版】 '!T43)</f>
        <v>0</v>
      </c>
      <c r="KH6" s="238">
        <f ca="1">IF('実績調書【通常版】 '!U42="年末",0,'実績調書【通常版】 '!U43)</f>
        <v>0</v>
      </c>
      <c r="KI6" s="238">
        <f ca="1">IF('実績調書【通常版】 '!V42="年末",0,'実績調書【通常版】 '!V43)</f>
        <v>0</v>
      </c>
      <c r="KJ6" s="238">
        <f ca="1">IF('実績調書【通常版】 '!W42="年末",0,'実績調書【通常版】 '!W43)</f>
        <v>0</v>
      </c>
      <c r="KK6" s="238">
        <f ca="1">IF('実績調書【通常版】 '!X42="年末",0,'実績調書【通常版】 '!X43)</f>
        <v>0</v>
      </c>
      <c r="KL6" s="238">
        <f ca="1">IF('実績調書【通常版】 '!Y42="年末",0,'実績調書【通常版】 '!Y43)</f>
        <v>0</v>
      </c>
      <c r="KM6" s="238">
        <f ca="1">IF('実績調書【通常版】 '!Z42="年末",0,'実績調書【通常版】 '!Z43)</f>
        <v>0</v>
      </c>
      <c r="KN6" s="238">
        <f ca="1">IF('実績調書【通常版】 '!AA42="年末",0,'実績調書【通常版】 '!AA43)</f>
        <v>0</v>
      </c>
      <c r="KO6" s="238">
        <f ca="1">IF('実績調書【通常版】 '!AB42="年末",0,'実績調書【通常版】 '!AB43)</f>
        <v>0</v>
      </c>
      <c r="KP6" s="238">
        <f ca="1">IF('実績調書【通常版】 '!AC42="年末",0,'実績調書【通常版】 '!AC43)</f>
        <v>0</v>
      </c>
      <c r="KQ6" s="238">
        <f ca="1">IF('実績調書【通常版】 '!AD42="年末",0,'実績調書【通常版】 '!AD43)</f>
        <v>0</v>
      </c>
      <c r="KR6" s="238">
        <f ca="1">IF('実績調書【通常版】 '!AE42="年末",0,'実績調書【通常版】 '!AE43)</f>
        <v>0</v>
      </c>
      <c r="KS6" s="238">
        <f ca="1">IF('実績調書【通常版】 '!AF42="年末",0,'実績調書【通常版】 '!AF43)</f>
        <v>0</v>
      </c>
      <c r="KT6" s="238">
        <f ca="1">IF('実績調書【通常版】 '!AG42="年末",0,'実績調書【通常版】 '!AG43)</f>
        <v>0</v>
      </c>
      <c r="KU6" s="312">
        <f ca="1">IF('実績調書【通常版】 '!AH42="年末",0,'実績調書【通常版】 '!AH43)</f>
        <v>0</v>
      </c>
      <c r="KV6" s="313">
        <f>IF('実績調書【通常版】 '!AI42="年末",0,'実績調書【通常版】 '!AI43)</f>
        <v>0</v>
      </c>
      <c r="KW6" s="238">
        <f>IF('実績調書【通常版】 '!AJ42="年末",0,'実績調書【通常版】 '!AJ43)</f>
        <v>0</v>
      </c>
      <c r="KX6" s="293">
        <f>IF('実績調書【通常版】 '!AK42="年末",0,'実績調書【通常版】 '!AK43)</f>
        <v>0</v>
      </c>
      <c r="KY6" s="292">
        <f>IF('実績調書【通常版】 '!G46="年始",0,'実績調書【通常版】 '!G47)</f>
        <v>0</v>
      </c>
      <c r="KZ6" s="238">
        <f>IF('実績調書【通常版】 '!H46="年始",0,'実績調書【通常版】 '!H47)</f>
        <v>0</v>
      </c>
      <c r="LA6" s="314">
        <f>IF('実績調書【通常版】 '!I46="年始",0,'実績調書【通常版】 '!I47)</f>
        <v>0</v>
      </c>
      <c r="LB6" s="237">
        <f ca="1">IF('実績調書【通常版】 '!J46="年始",0,'実績調書【通常版】 '!J47)</f>
        <v>0</v>
      </c>
      <c r="LC6" s="238">
        <f ca="1">IF('実績調書【通常版】 '!K46="年始",0,'実績調書【通常版】 '!K47)</f>
        <v>0</v>
      </c>
      <c r="LD6" s="238">
        <f ca="1">IF('実績調書【通常版】 '!L46="年始",0,'実績調書【通常版】 '!L47)</f>
        <v>0</v>
      </c>
      <c r="LE6" s="238">
        <f ca="1">IF('実績調書【通常版】 '!M46="年始",0,'実績調書【通常版】 '!M47)</f>
        <v>0</v>
      </c>
      <c r="LF6" s="238">
        <f ca="1">IF('実績調書【通常版】 '!N46="年始",0,'実績調書【通常版】 '!N47)</f>
        <v>0</v>
      </c>
      <c r="LG6" s="238">
        <f ca="1">IF('実績調書【通常版】 '!O46="年始",0,'実績調書【通常版】 '!O47)</f>
        <v>0</v>
      </c>
      <c r="LH6" s="238">
        <f ca="1">IF('実績調書【通常版】 '!P46="年始",0,'実績調書【通常版】 '!P47)</f>
        <v>0</v>
      </c>
      <c r="LI6" s="238">
        <f ca="1">IF('実績調書【通常版】 '!Q46="年始",0,'実績調書【通常版】 '!Q47)</f>
        <v>0</v>
      </c>
      <c r="LJ6" s="238">
        <f ca="1">IF('実績調書【通常版】 '!R46="年始",0,'実績調書【通常版】 '!R47)</f>
        <v>0</v>
      </c>
      <c r="LK6" s="238">
        <f ca="1">IF('実績調書【通常版】 '!S46="年始",0,'実績調書【通常版】 '!S47)</f>
        <v>0</v>
      </c>
      <c r="LL6" s="238">
        <f ca="1">IF('実績調書【通常版】 '!T46="年始",0,'実績調書【通常版】 '!T47)</f>
        <v>0</v>
      </c>
      <c r="LM6" s="238">
        <f ca="1">IF('実績調書【通常版】 '!U46="年始",0,'実績調書【通常版】 '!U47)</f>
        <v>0</v>
      </c>
      <c r="LN6" s="238">
        <f ca="1">IF('実績調書【通常版】 '!V46="年始",0,'実績調書【通常版】 '!V47)</f>
        <v>0</v>
      </c>
      <c r="LO6" s="238">
        <f ca="1">IF('実績調書【通常版】 '!W46="年始",0,'実績調書【通常版】 '!W47)</f>
        <v>0</v>
      </c>
      <c r="LP6" s="238">
        <f ca="1">IF('実績調書【通常版】 '!X46="年始",0,'実績調書【通常版】 '!X47)</f>
        <v>0</v>
      </c>
      <c r="LQ6" s="238">
        <f ca="1">IF('実績調書【通常版】 '!Y46="年始",0,'実績調書【通常版】 '!Y47)</f>
        <v>0</v>
      </c>
      <c r="LR6" s="238">
        <f ca="1">IF('実績調書【通常版】 '!Z46="年始",0,'実績調書【通常版】 '!Z47)</f>
        <v>0</v>
      </c>
      <c r="LS6" s="238">
        <f ca="1">IF('実績調書【通常版】 '!AA46="年始",0,'実績調書【通常版】 '!AA47)</f>
        <v>0</v>
      </c>
      <c r="LT6" s="238">
        <f ca="1">IF('実績調書【通常版】 '!AB46="年始",0,'実績調書【通常版】 '!AB47)</f>
        <v>0</v>
      </c>
      <c r="LU6" s="238">
        <f ca="1">IF('実績調書【通常版】 '!AC46="年始",0,'実績調書【通常版】 '!AC47)</f>
        <v>0</v>
      </c>
      <c r="LV6" s="238">
        <f ca="1">IF('実績調書【通常版】 '!AD46="年始",0,'実績調書【通常版】 '!AD47)</f>
        <v>0</v>
      </c>
      <c r="LW6" s="238">
        <f ca="1">IF('実績調書【通常版】 '!AE46="年始",0,'実績調書【通常版】 '!AE47)</f>
        <v>0</v>
      </c>
      <c r="LX6" s="238">
        <f ca="1">IF('実績調書【通常版】 '!AF46="年始",0,'実績調書【通常版】 '!AF47)</f>
        <v>0</v>
      </c>
      <c r="LY6" s="238">
        <f ca="1">IF('実績調書【通常版】 '!AG46="年始",0,'実績調書【通常版】 '!AG47)</f>
        <v>0</v>
      </c>
      <c r="LZ6" s="238">
        <f ca="1">IF('実績調書【通常版】 '!AH46="年始",0,'実績調書【通常版】 '!AH47)</f>
        <v>0</v>
      </c>
      <c r="MA6" s="238">
        <f ca="1">IF('実績調書【通常版】 '!AI46="年始",0,'実績調書【通常版】 '!AI47)</f>
        <v>0</v>
      </c>
      <c r="MB6" s="238">
        <f ca="1">IF('実績調書【通常版】 '!AJ46="年始",0,'実績調書【通常版】 '!AJ47)</f>
        <v>0</v>
      </c>
      <c r="MC6" s="293">
        <f ca="1">IF('実績調書【通常版】 '!AK46="年始",0,'実績調書【通常版】 '!AK47)</f>
        <v>0</v>
      </c>
      <c r="MD6" s="292">
        <f>'実績調書【通常版】 '!G51</f>
        <v>0</v>
      </c>
      <c r="ME6" s="238">
        <f>'実績調書【通常版】 '!H51</f>
        <v>0</v>
      </c>
      <c r="MF6" s="238">
        <f>'実績調書【通常版】 '!I51</f>
        <v>0</v>
      </c>
      <c r="MG6" s="238">
        <f>'実績調書【通常版】 '!J51</f>
        <v>0</v>
      </c>
      <c r="MH6" s="238">
        <f>'実績調書【通常版】 '!K51</f>
        <v>0</v>
      </c>
      <c r="MI6" s="238">
        <f>'実績調書【通常版】 '!L51</f>
        <v>0</v>
      </c>
      <c r="MJ6" s="238">
        <f>'実績調書【通常版】 '!M51</f>
        <v>0</v>
      </c>
      <c r="MK6" s="238">
        <f>'実績調書【通常版】 '!N51</f>
        <v>0</v>
      </c>
      <c r="ML6" s="238">
        <f>'実績調書【通常版】 '!O51</f>
        <v>0</v>
      </c>
      <c r="MM6" s="238">
        <f>'実績調書【通常版】 '!P51</f>
        <v>0</v>
      </c>
      <c r="MN6" s="238">
        <f>'実績調書【通常版】 '!Q51</f>
        <v>0</v>
      </c>
      <c r="MO6" s="238">
        <f>'実績調書【通常版】 '!R51</f>
        <v>0</v>
      </c>
      <c r="MP6" s="238">
        <f>'実績調書【通常版】 '!S51</f>
        <v>0</v>
      </c>
      <c r="MQ6" s="238">
        <f>'実績調書【通常版】 '!T51</f>
        <v>0</v>
      </c>
      <c r="MR6" s="238">
        <f>'実績調書【通常版】 '!U51</f>
        <v>0</v>
      </c>
      <c r="MS6" s="238">
        <f>'実績調書【通常版】 '!V51</f>
        <v>0</v>
      </c>
      <c r="MT6" s="238">
        <f>'実績調書【通常版】 '!W51</f>
        <v>0</v>
      </c>
      <c r="MU6" s="238">
        <f>'実績調書【通常版】 '!X51</f>
        <v>0</v>
      </c>
      <c r="MV6" s="238">
        <f>'実績調書【通常版】 '!Y51</f>
        <v>0</v>
      </c>
      <c r="MW6" s="238">
        <f>'実績調書【通常版】 '!Z51</f>
        <v>0</v>
      </c>
      <c r="MX6" s="238">
        <f>'実績調書【通常版】 '!AA51</f>
        <v>0</v>
      </c>
      <c r="MY6" s="238">
        <f>'実績調書【通常版】 '!AB51</f>
        <v>0</v>
      </c>
      <c r="MZ6" s="238">
        <f>'実績調書【通常版】 '!AC51</f>
        <v>0</v>
      </c>
      <c r="NA6" s="238">
        <f>'実績調書【通常版】 '!AD51</f>
        <v>0</v>
      </c>
      <c r="NB6" s="238">
        <f>'実績調書【通常版】 '!AE51</f>
        <v>0</v>
      </c>
      <c r="NC6" s="238">
        <f>'実績調書【通常版】 '!AF51</f>
        <v>0</v>
      </c>
      <c r="ND6" s="238">
        <f>'実績調書【通常版】 '!AG51</f>
        <v>0</v>
      </c>
      <c r="NE6" s="238">
        <f>'実績調書【通常版】 '!AH51</f>
        <v>0</v>
      </c>
      <c r="NF6" s="293">
        <f>'実績調書【通常版】 '!AI51</f>
        <v>0</v>
      </c>
      <c r="NG6" s="292">
        <f>'実績調書【通常版】 '!G55</f>
        <v>0</v>
      </c>
      <c r="NH6" s="238">
        <f>'実績調書【通常版】 '!H55</f>
        <v>0</v>
      </c>
      <c r="NI6" s="238">
        <f>'実績調書【通常版】 '!I55</f>
        <v>0</v>
      </c>
      <c r="NJ6" s="238">
        <f>'実績調書【通常版】 '!J55</f>
        <v>0</v>
      </c>
      <c r="NK6" s="238">
        <f>'実績調書【通常版】 '!K55</f>
        <v>0</v>
      </c>
      <c r="NL6" s="238">
        <f>'実績調書【通常版】 '!L55</f>
        <v>0</v>
      </c>
      <c r="NM6" s="238">
        <f>'実績調書【通常版】 '!M55</f>
        <v>0</v>
      </c>
      <c r="NN6" s="238">
        <f>'実績調書【通常版】 '!N55</f>
        <v>0</v>
      </c>
      <c r="NO6" s="238">
        <f>'実績調書【通常版】 '!O55</f>
        <v>0</v>
      </c>
      <c r="NP6" s="238">
        <f>'実績調書【通常版】 '!P55</f>
        <v>0</v>
      </c>
      <c r="NQ6" s="238">
        <f>'実績調書【通常版】 '!Q55</f>
        <v>0</v>
      </c>
      <c r="NR6" s="238">
        <f>'実績調書【通常版】 '!R55</f>
        <v>0</v>
      </c>
      <c r="NS6" s="238">
        <f>'実績調書【通常版】 '!S55</f>
        <v>0</v>
      </c>
      <c r="NT6" s="238">
        <f>'実績調書【通常版】 '!T55</f>
        <v>0</v>
      </c>
      <c r="NU6" s="238">
        <f>'実績調書【通常版】 '!U55</f>
        <v>0</v>
      </c>
      <c r="NV6" s="238">
        <f>'実績調書【通常版】 '!V55</f>
        <v>0</v>
      </c>
      <c r="NW6" s="238">
        <f>'実績調書【通常版】 '!W55</f>
        <v>0</v>
      </c>
      <c r="NX6" s="238">
        <f>'実績調書【通常版】 '!X55</f>
        <v>0</v>
      </c>
      <c r="NY6" s="238">
        <f>'実績調書【通常版】 '!Y55</f>
        <v>0</v>
      </c>
      <c r="NZ6" s="238">
        <f>'実績調書【通常版】 '!Z55</f>
        <v>0</v>
      </c>
      <c r="OA6" s="238">
        <f>'実績調書【通常版】 '!AA55</f>
        <v>0</v>
      </c>
      <c r="OB6" s="238">
        <f>'実績調書【通常版】 '!AB55</f>
        <v>0</v>
      </c>
      <c r="OC6" s="238">
        <f>'実績調書【通常版】 '!AC55</f>
        <v>0</v>
      </c>
      <c r="OD6" s="238">
        <f>'実績調書【通常版】 '!AD55</f>
        <v>0</v>
      </c>
      <c r="OE6" s="238">
        <f>'実績調書【通常版】 '!AE55</f>
        <v>0</v>
      </c>
      <c r="OF6" s="238">
        <f>'実績調書【通常版】 '!AF55</f>
        <v>0</v>
      </c>
      <c r="OG6" s="238">
        <f>'実績調書【通常版】 '!AG55</f>
        <v>0</v>
      </c>
      <c r="OH6" s="238">
        <f>'実績調書【通常版】 '!AH55</f>
        <v>0</v>
      </c>
      <c r="OI6" s="238">
        <f>'実績調書【通常版】 '!AI55</f>
        <v>0</v>
      </c>
      <c r="OJ6" s="238">
        <f>'実績調書【通常版】 '!AJ55</f>
        <v>0</v>
      </c>
      <c r="OK6" s="293">
        <f>'実績調書【通常版】 '!AK55</f>
        <v>0</v>
      </c>
      <c r="ON6" s="39"/>
    </row>
    <row r="7" spans="2:404" ht="13.5" customHeight="1" x14ac:dyDescent="0.15">
      <c r="B7" s="302" t="s">
        <v>10</v>
      </c>
      <c r="C7" s="235"/>
      <c r="D7" s="303"/>
      <c r="E7" s="292">
        <f>'実績調書【通常版】 '!G8</f>
        <v>0</v>
      </c>
      <c r="F7" s="238">
        <f>'実績調書【通常版】 '!H8</f>
        <v>0</v>
      </c>
      <c r="G7" s="238">
        <f>'実績調書【通常版】 '!I8</f>
        <v>0</v>
      </c>
      <c r="H7" s="238">
        <f>'実績調書【通常版】 '!J8</f>
        <v>0</v>
      </c>
      <c r="I7" s="238">
        <f>'実績調書【通常版】 '!K8</f>
        <v>0</v>
      </c>
      <c r="J7" s="238">
        <f>'実績調書【通常版】 '!L8</f>
        <v>0</v>
      </c>
      <c r="K7" s="238">
        <f>'実績調書【通常版】 '!M8</f>
        <v>0</v>
      </c>
      <c r="L7" s="238">
        <f>'実績調書【通常版】 '!N8</f>
        <v>0</v>
      </c>
      <c r="M7" s="238">
        <f>'実績調書【通常版】 '!O8</f>
        <v>0</v>
      </c>
      <c r="N7" s="238">
        <f>'実績調書【通常版】 '!P8</f>
        <v>0</v>
      </c>
      <c r="O7" s="238">
        <f>'実績調書【通常版】 '!Q8</f>
        <v>0</v>
      </c>
      <c r="P7" s="238">
        <f>'実績調書【通常版】 '!R8</f>
        <v>0</v>
      </c>
      <c r="Q7" s="238">
        <f>'実績調書【通常版】 '!S8</f>
        <v>0</v>
      </c>
      <c r="R7" s="238">
        <f>'実績調書【通常版】 '!T8</f>
        <v>0</v>
      </c>
      <c r="S7" s="238">
        <f>'実績調書【通常版】 '!U8</f>
        <v>0</v>
      </c>
      <c r="T7" s="238">
        <f>'実績調書【通常版】 '!V8</f>
        <v>0</v>
      </c>
      <c r="U7" s="238">
        <f>'実績調書【通常版】 '!W8</f>
        <v>0</v>
      </c>
      <c r="V7" s="238">
        <f>'実績調書【通常版】 '!X8</f>
        <v>0</v>
      </c>
      <c r="W7" s="238">
        <f>'実績調書【通常版】 '!Y8</f>
        <v>0</v>
      </c>
      <c r="X7" s="238">
        <f>'実績調書【通常版】 '!Z8</f>
        <v>0</v>
      </c>
      <c r="Y7" s="238">
        <f>'実績調書【通常版】 '!AA8</f>
        <v>0</v>
      </c>
      <c r="Z7" s="238">
        <f>'実績調書【通常版】 '!AB8</f>
        <v>0</v>
      </c>
      <c r="AA7" s="238">
        <f>'実績調書【通常版】 '!AC8</f>
        <v>0</v>
      </c>
      <c r="AB7" s="238">
        <f>'実績調書【通常版】 '!AD8</f>
        <v>0</v>
      </c>
      <c r="AC7" s="238">
        <f>'実績調書【通常版】 '!AE8</f>
        <v>0</v>
      </c>
      <c r="AD7" s="238">
        <f>'実績調書【通常版】 '!AF8</f>
        <v>0</v>
      </c>
      <c r="AE7" s="238">
        <f>'実績調書【通常版】 '!AG8</f>
        <v>0</v>
      </c>
      <c r="AF7" s="238">
        <f>'実績調書【通常版】 '!AH8</f>
        <v>0</v>
      </c>
      <c r="AG7" s="238">
        <f>'実績調書【通常版】 '!AI8</f>
        <v>0</v>
      </c>
      <c r="AH7" s="238">
        <f>'実績調書【通常版】 '!AJ8</f>
        <v>0</v>
      </c>
      <c r="AI7" s="293">
        <f>'実績調書【通常版】 '!AK8</f>
        <v>0</v>
      </c>
      <c r="AJ7" s="292">
        <f>'実績調書【通常版】 '!G12</f>
        <v>0</v>
      </c>
      <c r="AK7" s="238">
        <f>'実績調書【通常版】 '!H12</f>
        <v>0</v>
      </c>
      <c r="AL7" s="238">
        <f>'実績調書【通常版】 '!I12</f>
        <v>0</v>
      </c>
      <c r="AM7" s="238">
        <f>'実績調書【通常版】 '!J12</f>
        <v>0</v>
      </c>
      <c r="AN7" s="238">
        <f>'実績調書【通常版】 '!K12</f>
        <v>0</v>
      </c>
      <c r="AO7" s="238">
        <f>'実績調書【通常版】 '!L12</f>
        <v>0</v>
      </c>
      <c r="AP7" s="238">
        <f>'実績調書【通常版】 '!M12</f>
        <v>0</v>
      </c>
      <c r="AQ7" s="238">
        <f>'実績調書【通常版】 '!N12</f>
        <v>0</v>
      </c>
      <c r="AR7" s="238">
        <f>'実績調書【通常版】 '!O12</f>
        <v>0</v>
      </c>
      <c r="AS7" s="238">
        <f>'実績調書【通常版】 '!P12</f>
        <v>0</v>
      </c>
      <c r="AT7" s="238">
        <f>'実績調書【通常版】 '!Q12</f>
        <v>0</v>
      </c>
      <c r="AU7" s="238">
        <f>'実績調書【通常版】 '!R12</f>
        <v>0</v>
      </c>
      <c r="AV7" s="238">
        <f>'実績調書【通常版】 '!S12</f>
        <v>0</v>
      </c>
      <c r="AW7" s="238">
        <f>'実績調書【通常版】 '!T12</f>
        <v>0</v>
      </c>
      <c r="AX7" s="238">
        <f>'実績調書【通常版】 '!U12</f>
        <v>0</v>
      </c>
      <c r="AY7" s="238">
        <f>'実績調書【通常版】 '!V12</f>
        <v>0</v>
      </c>
      <c r="AZ7" s="238">
        <f>'実績調書【通常版】 '!W12</f>
        <v>0</v>
      </c>
      <c r="BA7" s="238">
        <f>'実績調書【通常版】 '!X12</f>
        <v>0</v>
      </c>
      <c r="BB7" s="238">
        <f>'実績調書【通常版】 '!Y12</f>
        <v>0</v>
      </c>
      <c r="BC7" s="238">
        <f>'実績調書【通常版】 '!Z12</f>
        <v>0</v>
      </c>
      <c r="BD7" s="238">
        <f>'実績調書【通常版】 '!AA12</f>
        <v>0</v>
      </c>
      <c r="BE7" s="238">
        <f>'実績調書【通常版】 '!AB12</f>
        <v>0</v>
      </c>
      <c r="BF7" s="238">
        <f>'実績調書【通常版】 '!AC12</f>
        <v>0</v>
      </c>
      <c r="BG7" s="238">
        <f>'実績調書【通常版】 '!AD12</f>
        <v>0</v>
      </c>
      <c r="BH7" s="238">
        <f>'実績調書【通常版】 '!AE12</f>
        <v>0</v>
      </c>
      <c r="BI7" s="238">
        <f>'実績調書【通常版】 '!AF12</f>
        <v>0</v>
      </c>
      <c r="BJ7" s="238">
        <f>'実績調書【通常版】 '!AG12</f>
        <v>0</v>
      </c>
      <c r="BK7" s="238">
        <f>'実績調書【通常版】 '!AH12</f>
        <v>0</v>
      </c>
      <c r="BL7" s="238">
        <f>'実績調書【通常版】 '!AI12</f>
        <v>0</v>
      </c>
      <c r="BM7" s="293">
        <f>'実績調書【通常版】 '!AJ12</f>
        <v>0</v>
      </c>
      <c r="BN7" s="292">
        <f>'実績調書【通常版】 '!G16</f>
        <v>0</v>
      </c>
      <c r="BO7" s="238">
        <f>'実績調書【通常版】 '!H16</f>
        <v>0</v>
      </c>
      <c r="BP7" s="238">
        <f>'実績調書【通常版】 '!I16</f>
        <v>0</v>
      </c>
      <c r="BQ7" s="238">
        <f>'実績調書【通常版】 '!J16</f>
        <v>0</v>
      </c>
      <c r="BR7" s="238">
        <f>'実績調書【通常版】 '!K16</f>
        <v>0</v>
      </c>
      <c r="BS7" s="238">
        <f>'実績調書【通常版】 '!L16</f>
        <v>0</v>
      </c>
      <c r="BT7" s="238">
        <f>'実績調書【通常版】 '!M16</f>
        <v>0</v>
      </c>
      <c r="BU7" s="238">
        <f>'実績調書【通常版】 '!N16</f>
        <v>0</v>
      </c>
      <c r="BV7" s="238">
        <f>'実績調書【通常版】 '!O16</f>
        <v>0</v>
      </c>
      <c r="BW7" s="238">
        <f>'実績調書【通常版】 '!P16</f>
        <v>0</v>
      </c>
      <c r="BX7" s="238">
        <f>'実績調書【通常版】 '!Q16</f>
        <v>0</v>
      </c>
      <c r="BY7" s="238">
        <f>'実績調書【通常版】 '!R16</f>
        <v>0</v>
      </c>
      <c r="BZ7" s="238">
        <f>'実績調書【通常版】 '!S16</f>
        <v>0</v>
      </c>
      <c r="CA7" s="238">
        <f>'実績調書【通常版】 '!T16</f>
        <v>0</v>
      </c>
      <c r="CB7" s="238">
        <f>'実績調書【通常版】 '!U16</f>
        <v>0</v>
      </c>
      <c r="CC7" s="238">
        <f>'実績調書【通常版】 '!V16</f>
        <v>0</v>
      </c>
      <c r="CD7" s="238">
        <f>'実績調書【通常版】 '!W16</f>
        <v>0</v>
      </c>
      <c r="CE7" s="238">
        <f>'実績調書【通常版】 '!X16</f>
        <v>0</v>
      </c>
      <c r="CF7" s="238">
        <f>'実績調書【通常版】 '!Y16</f>
        <v>0</v>
      </c>
      <c r="CG7" s="238">
        <f>'実績調書【通常版】 '!Z16</f>
        <v>0</v>
      </c>
      <c r="CH7" s="238">
        <f>'実績調書【通常版】 '!AA16</f>
        <v>0</v>
      </c>
      <c r="CI7" s="238">
        <f>'実績調書【通常版】 '!AB16</f>
        <v>0</v>
      </c>
      <c r="CJ7" s="238">
        <f>'実績調書【通常版】 '!AC16</f>
        <v>0</v>
      </c>
      <c r="CK7" s="238">
        <f>'実績調書【通常版】 '!AD16</f>
        <v>0</v>
      </c>
      <c r="CL7" s="238">
        <f>'実績調書【通常版】 '!AE16</f>
        <v>0</v>
      </c>
      <c r="CM7" s="238">
        <f>'実績調書【通常版】 '!AF16</f>
        <v>0</v>
      </c>
      <c r="CN7" s="238">
        <f>'実績調書【通常版】 '!AG16</f>
        <v>0</v>
      </c>
      <c r="CO7" s="238">
        <f>'実績調書【通常版】 '!AH16</f>
        <v>0</v>
      </c>
      <c r="CP7" s="238">
        <f>'実績調書【通常版】 '!AI16</f>
        <v>0</v>
      </c>
      <c r="CQ7" s="238">
        <f>'実績調書【通常版】 '!AJ16</f>
        <v>0</v>
      </c>
      <c r="CR7" s="293">
        <f>'実績調書【通常版】 '!AK16</f>
        <v>0</v>
      </c>
      <c r="CS7" s="292">
        <f>'実績調書【通常版】 '!G20</f>
        <v>0</v>
      </c>
      <c r="CT7" s="238">
        <f>'実績調書【通常版】 '!H20</f>
        <v>0</v>
      </c>
      <c r="CU7" s="238">
        <f>'実績調書【通常版】 '!I20</f>
        <v>0</v>
      </c>
      <c r="CV7" s="238">
        <f>'実績調書【通常版】 '!J20</f>
        <v>0</v>
      </c>
      <c r="CW7" s="238">
        <f>'実績調書【通常版】 '!K20</f>
        <v>0</v>
      </c>
      <c r="CX7" s="238">
        <f>'実績調書【通常版】 '!L20</f>
        <v>0</v>
      </c>
      <c r="CY7" s="238">
        <f>'実績調書【通常版】 '!M20</f>
        <v>0</v>
      </c>
      <c r="CZ7" s="238">
        <f>'実績調書【通常版】 '!N20</f>
        <v>0</v>
      </c>
      <c r="DA7" s="238">
        <f>'実績調書【通常版】 '!O20</f>
        <v>0</v>
      </c>
      <c r="DB7" s="238">
        <f>'実績調書【通常版】 '!P20</f>
        <v>0</v>
      </c>
      <c r="DC7" s="238">
        <f>'実績調書【通常版】 '!Q20</f>
        <v>0</v>
      </c>
      <c r="DD7" s="238">
        <f>'実績調書【通常版】 '!R20</f>
        <v>0</v>
      </c>
      <c r="DE7" s="238">
        <f>'実績調書【通常版】 '!S20</f>
        <v>0</v>
      </c>
      <c r="DF7" s="238">
        <f>'実績調書【通常版】 '!T20</f>
        <v>0</v>
      </c>
      <c r="DG7" s="238">
        <f>'実績調書【通常版】 '!U20</f>
        <v>0</v>
      </c>
      <c r="DH7" s="238">
        <f>'実績調書【通常版】 '!V20</f>
        <v>0</v>
      </c>
      <c r="DI7" s="238">
        <f>'実績調書【通常版】 '!W20</f>
        <v>0</v>
      </c>
      <c r="DJ7" s="238">
        <f>'実績調書【通常版】 '!X20</f>
        <v>0</v>
      </c>
      <c r="DK7" s="238">
        <f>'実績調書【通常版】 '!Y20</f>
        <v>0</v>
      </c>
      <c r="DL7" s="238">
        <f>'実績調書【通常版】 '!Z20</f>
        <v>0</v>
      </c>
      <c r="DM7" s="238">
        <f>'実績調書【通常版】 '!AA20</f>
        <v>0</v>
      </c>
      <c r="DN7" s="238">
        <f>'実績調書【通常版】 '!AB20</f>
        <v>0</v>
      </c>
      <c r="DO7" s="238">
        <f>'実績調書【通常版】 '!AC20</f>
        <v>0</v>
      </c>
      <c r="DP7" s="238">
        <f>'実績調書【通常版】 '!AD20</f>
        <v>0</v>
      </c>
      <c r="DQ7" s="238">
        <f>'実績調書【通常版】 '!AE20</f>
        <v>0</v>
      </c>
      <c r="DR7" s="238">
        <f>'実績調書【通常版】 '!AF20</f>
        <v>0</v>
      </c>
      <c r="DS7" s="238">
        <f>'実績調書【通常版】 '!AG20</f>
        <v>0</v>
      </c>
      <c r="DT7" s="238">
        <f>'実績調書【通常版】 '!AH20</f>
        <v>0</v>
      </c>
      <c r="DU7" s="238">
        <f>'実績調書【通常版】 '!AI20</f>
        <v>0</v>
      </c>
      <c r="DV7" s="293">
        <f>'実績調書【通常版】 '!AJ20</f>
        <v>0</v>
      </c>
      <c r="DW7" s="292">
        <f>'実績調書【通常版】 '!G24</f>
        <v>0</v>
      </c>
      <c r="DX7" s="238">
        <f>'実績調書【通常版】 '!H24</f>
        <v>0</v>
      </c>
      <c r="DY7" s="238">
        <f>'実績調書【通常版】 '!I24</f>
        <v>0</v>
      </c>
      <c r="DZ7" s="238">
        <f>'実績調書【通常版】 '!J24</f>
        <v>0</v>
      </c>
      <c r="EA7" s="238">
        <f>'実績調書【通常版】 '!K24</f>
        <v>0</v>
      </c>
      <c r="EB7" s="238">
        <f>'実績調書【通常版】 '!L24</f>
        <v>0</v>
      </c>
      <c r="EC7" s="238">
        <f>'実績調書【通常版】 '!M24</f>
        <v>0</v>
      </c>
      <c r="ED7" s="238">
        <f>'実績調書【通常版】 '!N24</f>
        <v>0</v>
      </c>
      <c r="EE7" s="238">
        <f>'実績調書【通常版】 '!O24</f>
        <v>0</v>
      </c>
      <c r="EF7" s="238">
        <f>'実績調書【通常版】 '!P24</f>
        <v>0</v>
      </c>
      <c r="EG7" s="238">
        <f>'実績調書【通常版】 '!Q24</f>
        <v>0</v>
      </c>
      <c r="EH7" s="238">
        <f>'実績調書【通常版】 '!R24</f>
        <v>0</v>
      </c>
      <c r="EI7" s="238">
        <f>'実績調書【通常版】 '!S24</f>
        <v>0</v>
      </c>
      <c r="EJ7" s="238">
        <f>'実績調書【通常版】 '!T24</f>
        <v>0</v>
      </c>
      <c r="EK7" s="238">
        <f>'実績調書【通常版】 '!U24</f>
        <v>0</v>
      </c>
      <c r="EL7" s="238">
        <f>'実績調書【通常版】 '!V24</f>
        <v>0</v>
      </c>
      <c r="EM7" s="238">
        <f>'実績調書【通常版】 '!W24</f>
        <v>0</v>
      </c>
      <c r="EN7" s="238">
        <f>'実績調書【通常版】 '!X24</f>
        <v>0</v>
      </c>
      <c r="EO7" s="238">
        <f>'実績調書【通常版】 '!Y24</f>
        <v>0</v>
      </c>
      <c r="EP7" s="238">
        <f>'実績調書【通常版】 '!Z24</f>
        <v>0</v>
      </c>
      <c r="EQ7" s="238">
        <f>'実績調書【通常版】 '!AA24</f>
        <v>0</v>
      </c>
      <c r="ER7" s="238">
        <f>'実績調書【通常版】 '!AB24</f>
        <v>0</v>
      </c>
      <c r="ES7" s="238">
        <f>'実績調書【通常版】 '!AC24</f>
        <v>0</v>
      </c>
      <c r="ET7" s="238">
        <f>'実績調書【通常版】 '!AD24</f>
        <v>0</v>
      </c>
      <c r="EU7" s="238">
        <f>'実績調書【通常版】 '!AE24</f>
        <v>0</v>
      </c>
      <c r="EV7" s="238">
        <f>'実績調書【通常版】 '!AF24</f>
        <v>0</v>
      </c>
      <c r="EW7" s="238">
        <f>'実績調書【通常版】 '!AG24</f>
        <v>0</v>
      </c>
      <c r="EX7" s="238">
        <f>'実績調書【通常版】 '!AH24</f>
        <v>0</v>
      </c>
      <c r="EY7" s="238">
        <f>'実績調書【通常版】 '!AI24</f>
        <v>0</v>
      </c>
      <c r="EZ7" s="238">
        <f>'実績調書【通常版】 '!AJ24</f>
        <v>0</v>
      </c>
      <c r="FA7" s="293">
        <f>'実績調書【通常版】 '!AK24</f>
        <v>0</v>
      </c>
      <c r="FB7" s="292">
        <f ca="1">IF('実績調書【通常版】 '!G26="夏",0,'実績調書【通常版】 '!G28)</f>
        <v>0</v>
      </c>
      <c r="FC7" s="238">
        <f ca="1">IF('実績調書【通常版】 '!H26="夏",0,'実績調書【通常版】 '!H28)</f>
        <v>0</v>
      </c>
      <c r="FD7" s="238">
        <f ca="1">IF('実績調書【通常版】 '!I26="夏",0,'実績調書【通常版】 '!I28)</f>
        <v>0</v>
      </c>
      <c r="FE7" s="238">
        <f ca="1">IF('実績調書【通常版】 '!J26="夏",0,'実績調書【通常版】 '!J28)</f>
        <v>0</v>
      </c>
      <c r="FF7" s="238">
        <f ca="1">IF('実績調書【通常版】 '!K26="夏",0,'実績調書【通常版】 '!K28)</f>
        <v>0</v>
      </c>
      <c r="FG7" s="238">
        <f ca="1">IF('実績調書【通常版】 '!L26="夏",0,'実績調書【通常版】 '!L28)</f>
        <v>0</v>
      </c>
      <c r="FH7" s="238">
        <f ca="1">IF('実績調書【通常版】 '!M26="夏",0,'実績調書【通常版】 '!M28)</f>
        <v>0</v>
      </c>
      <c r="FI7" s="238">
        <f ca="1">IF('実績調書【通常版】 '!N26="夏",0,'実績調書【通常版】 '!N28)</f>
        <v>0</v>
      </c>
      <c r="FJ7" s="238">
        <f ca="1">IF('実績調書【通常版】 '!O26="夏",0,'実績調書【通常版】 '!O28)</f>
        <v>0</v>
      </c>
      <c r="FK7" s="238">
        <f ca="1">IF('実績調書【通常版】 '!P26="夏",0,'実績調書【通常版】 '!P28)</f>
        <v>0</v>
      </c>
      <c r="FL7" s="238">
        <f ca="1">IF('実績調書【通常版】 '!Q26="夏",0,'実績調書【通常版】 '!Q28)</f>
        <v>0</v>
      </c>
      <c r="FM7" s="312">
        <f ca="1">IF('実績調書【通常版】 '!R26="夏",0,'実績調書【通常版】 '!R28)</f>
        <v>0</v>
      </c>
      <c r="FN7" s="313">
        <f>IF('実績調書【通常版】 '!S26="夏",0,'実績調書【通常版】 '!S28)</f>
        <v>0</v>
      </c>
      <c r="FO7" s="238">
        <f>IF('実績調書【通常版】 '!T26="夏",0,'実績調書【通常版】 '!T28)</f>
        <v>0</v>
      </c>
      <c r="FP7" s="314">
        <f>IF('実績調書【通常版】 '!U26="夏",0,'実績調書【通常版】 '!U28)</f>
        <v>0</v>
      </c>
      <c r="FQ7" s="237">
        <f ca="1">IF('実績調書【通常版】 '!V26="夏",0,'実績調書【通常版】 '!V28)</f>
        <v>0</v>
      </c>
      <c r="FR7" s="238">
        <f ca="1">IF('実績調書【通常版】 '!W26="夏",0,'実績調書【通常版】 '!W28)</f>
        <v>0</v>
      </c>
      <c r="FS7" s="238">
        <f ca="1">IF('実績調書【通常版】 '!X26="夏",0,'実績調書【通常版】 '!X28)</f>
        <v>0</v>
      </c>
      <c r="FT7" s="238">
        <f ca="1">IF('実績調書【通常版】 '!Y26="夏",0,'実績調書【通常版】 '!Y28)</f>
        <v>0</v>
      </c>
      <c r="FU7" s="238">
        <f ca="1">IF('実績調書【通常版】 '!Z26="夏",0,'実績調書【通常版】 '!Z28)</f>
        <v>0</v>
      </c>
      <c r="FV7" s="238">
        <f ca="1">IF('実績調書【通常版】 '!AA26="夏",0,'実績調書【通常版】 '!AA28)</f>
        <v>0</v>
      </c>
      <c r="FW7" s="238">
        <f ca="1">IF('実績調書【通常版】 '!AB26="夏",0,'実績調書【通常版】 '!AB28)</f>
        <v>0</v>
      </c>
      <c r="FX7" s="238">
        <f ca="1">IF('実績調書【通常版】 '!AC26="夏",0,'実績調書【通常版】 '!AC28)</f>
        <v>0</v>
      </c>
      <c r="FY7" s="238">
        <f ca="1">IF('実績調書【通常版】 '!AD26="夏",0,'実績調書【通常版】 '!AD28)</f>
        <v>0</v>
      </c>
      <c r="FZ7" s="238">
        <f ca="1">IF('実績調書【通常版】 '!AE26="夏",0,'実績調書【通常版】 '!AE28)</f>
        <v>0</v>
      </c>
      <c r="GA7" s="238">
        <f ca="1">IF('実績調書【通常版】 '!AF26="夏",0,'実績調書【通常版】 '!AF28)</f>
        <v>0</v>
      </c>
      <c r="GB7" s="238">
        <f ca="1">IF('実績調書【通常版】 '!AG26="夏",0,'実績調書【通常版】 '!AG28)</f>
        <v>0</v>
      </c>
      <c r="GC7" s="238">
        <f ca="1">IF('実績調書【通常版】 '!AH26="夏",0,'実績調書【通常版】 '!AH28)</f>
        <v>0</v>
      </c>
      <c r="GD7" s="238">
        <f ca="1">IF('実績調書【通常版】 '!AI26="夏",0,'実績調書【通常版】 '!AI28)</f>
        <v>0</v>
      </c>
      <c r="GE7" s="238">
        <f ca="1">IF('実績調書【通常版】 '!AJ26="夏",0,'実績調書【通常版】 '!AJ28)</f>
        <v>0</v>
      </c>
      <c r="GF7" s="293">
        <f ca="1">IF('実績調書【通常版】 '!AK26="夏",0,'実績調書【通常版】 '!AK28)</f>
        <v>0</v>
      </c>
      <c r="GG7" s="292">
        <f>'実績調書【通常版】 '!G32</f>
        <v>0</v>
      </c>
      <c r="GH7" s="238">
        <f>'実績調書【通常版】 '!H32</f>
        <v>0</v>
      </c>
      <c r="GI7" s="238">
        <f>'実績調書【通常版】 '!I32</f>
        <v>0</v>
      </c>
      <c r="GJ7" s="238">
        <f>'実績調書【通常版】 '!J32</f>
        <v>0</v>
      </c>
      <c r="GK7" s="238">
        <f>'実績調書【通常版】 '!K32</f>
        <v>0</v>
      </c>
      <c r="GL7" s="238">
        <f>'実績調書【通常版】 '!L32</f>
        <v>0</v>
      </c>
      <c r="GM7" s="238">
        <f>'実績調書【通常版】 '!M32</f>
        <v>0</v>
      </c>
      <c r="GN7" s="238">
        <f>'実績調書【通常版】 '!N32</f>
        <v>0</v>
      </c>
      <c r="GO7" s="238">
        <f>'実績調書【通常版】 '!O32</f>
        <v>0</v>
      </c>
      <c r="GP7" s="238">
        <f>'実績調書【通常版】 '!P32</f>
        <v>0</v>
      </c>
      <c r="GQ7" s="238">
        <f>'実績調書【通常版】 '!Q32</f>
        <v>0</v>
      </c>
      <c r="GR7" s="238">
        <f>'実績調書【通常版】 '!R32</f>
        <v>0</v>
      </c>
      <c r="GS7" s="238">
        <f>'実績調書【通常版】 '!S32</f>
        <v>0</v>
      </c>
      <c r="GT7" s="238">
        <f>'実績調書【通常版】 '!T32</f>
        <v>0</v>
      </c>
      <c r="GU7" s="238">
        <f>'実績調書【通常版】 '!U32</f>
        <v>0</v>
      </c>
      <c r="GV7" s="238">
        <f>'実績調書【通常版】 '!V32</f>
        <v>0</v>
      </c>
      <c r="GW7" s="238">
        <f>'実績調書【通常版】 '!W32</f>
        <v>0</v>
      </c>
      <c r="GX7" s="238">
        <f>'実績調書【通常版】 '!X32</f>
        <v>0</v>
      </c>
      <c r="GY7" s="238">
        <f>'実績調書【通常版】 '!Y32</f>
        <v>0</v>
      </c>
      <c r="GZ7" s="238">
        <f>'実績調書【通常版】 '!Z32</f>
        <v>0</v>
      </c>
      <c r="HA7" s="238">
        <f>'実績調書【通常版】 '!AA32</f>
        <v>0</v>
      </c>
      <c r="HB7" s="238">
        <f>'実績調書【通常版】 '!AB32</f>
        <v>0</v>
      </c>
      <c r="HC7" s="238">
        <f>'実績調書【通常版】 '!AC32</f>
        <v>0</v>
      </c>
      <c r="HD7" s="238">
        <f>'実績調書【通常版】 '!AD32</f>
        <v>0</v>
      </c>
      <c r="HE7" s="238">
        <f>'実績調書【通常版】 '!AE32</f>
        <v>0</v>
      </c>
      <c r="HF7" s="238">
        <f>'実績調書【通常版】 '!AF32</f>
        <v>0</v>
      </c>
      <c r="HG7" s="238">
        <f>'実績調書【通常版】 '!AG32</f>
        <v>0</v>
      </c>
      <c r="HH7" s="238">
        <f>'実績調書【通常版】 '!AH32</f>
        <v>0</v>
      </c>
      <c r="HI7" s="238">
        <f>'実績調書【通常版】 '!AI32</f>
        <v>0</v>
      </c>
      <c r="HJ7" s="293">
        <f>'実績調書【通常版】 '!AJ32</f>
        <v>0</v>
      </c>
      <c r="HK7" s="292">
        <f>'実績調書【通常版】 '!G36</f>
        <v>0</v>
      </c>
      <c r="HL7" s="238">
        <f>'実績調書【通常版】 '!H36</f>
        <v>0</v>
      </c>
      <c r="HM7" s="238">
        <f>'実績調書【通常版】 '!I36</f>
        <v>0</v>
      </c>
      <c r="HN7" s="238">
        <f>'実績調書【通常版】 '!J36</f>
        <v>0</v>
      </c>
      <c r="HO7" s="238">
        <f>'実績調書【通常版】 '!K36</f>
        <v>0</v>
      </c>
      <c r="HP7" s="238">
        <f>'実績調書【通常版】 '!L36</f>
        <v>0</v>
      </c>
      <c r="HQ7" s="238">
        <f>'実績調書【通常版】 '!M36</f>
        <v>0</v>
      </c>
      <c r="HR7" s="238">
        <f>'実績調書【通常版】 '!N36</f>
        <v>0</v>
      </c>
      <c r="HS7" s="238">
        <f>'実績調書【通常版】 '!O36</f>
        <v>0</v>
      </c>
      <c r="HT7" s="238">
        <f>'実績調書【通常版】 '!P36</f>
        <v>0</v>
      </c>
      <c r="HU7" s="238">
        <f>'実績調書【通常版】 '!Q36</f>
        <v>0</v>
      </c>
      <c r="HV7" s="238">
        <f>'実績調書【通常版】 '!R36</f>
        <v>0</v>
      </c>
      <c r="HW7" s="238">
        <f>'実績調書【通常版】 '!S36</f>
        <v>0</v>
      </c>
      <c r="HX7" s="238">
        <f>'実績調書【通常版】 '!T36</f>
        <v>0</v>
      </c>
      <c r="HY7" s="238">
        <f>'実績調書【通常版】 '!U36</f>
        <v>0</v>
      </c>
      <c r="HZ7" s="238">
        <f>'実績調書【通常版】 '!V36</f>
        <v>0</v>
      </c>
      <c r="IA7" s="238">
        <f>'実績調書【通常版】 '!W36</f>
        <v>0</v>
      </c>
      <c r="IB7" s="238">
        <f>'実績調書【通常版】 '!X36</f>
        <v>0</v>
      </c>
      <c r="IC7" s="238">
        <f>'実績調書【通常版】 '!Y36</f>
        <v>0</v>
      </c>
      <c r="ID7" s="238">
        <f>'実績調書【通常版】 '!Z36</f>
        <v>0</v>
      </c>
      <c r="IE7" s="238">
        <f>'実績調書【通常版】 '!AA36</f>
        <v>0</v>
      </c>
      <c r="IF7" s="238">
        <f>'実績調書【通常版】 '!AB36</f>
        <v>0</v>
      </c>
      <c r="IG7" s="238">
        <f>'実績調書【通常版】 '!AC36</f>
        <v>0</v>
      </c>
      <c r="IH7" s="238">
        <f>'実績調書【通常版】 '!AD36</f>
        <v>0</v>
      </c>
      <c r="II7" s="238">
        <f>'実績調書【通常版】 '!AE36</f>
        <v>0</v>
      </c>
      <c r="IJ7" s="238">
        <f>'実績調書【通常版】 '!AF36</f>
        <v>0</v>
      </c>
      <c r="IK7" s="238">
        <f>'実績調書【通常版】 '!AG36</f>
        <v>0</v>
      </c>
      <c r="IL7" s="238">
        <f>'実績調書【通常版】 '!AH36</f>
        <v>0</v>
      </c>
      <c r="IM7" s="238">
        <f>'実績調書【通常版】 '!AI36</f>
        <v>0</v>
      </c>
      <c r="IN7" s="238">
        <f>'実績調書【通常版】 '!AJ36</f>
        <v>0</v>
      </c>
      <c r="IO7" s="293">
        <f>'実績調書【通常版】 '!AK36</f>
        <v>0</v>
      </c>
      <c r="IP7" s="292">
        <f>'実績調書【通常版】 '!G40</f>
        <v>0</v>
      </c>
      <c r="IQ7" s="238">
        <f>'実績調書【通常版】 '!H40</f>
        <v>0</v>
      </c>
      <c r="IR7" s="238">
        <f>'実績調書【通常版】 '!I40</f>
        <v>0</v>
      </c>
      <c r="IS7" s="238">
        <f>'実績調書【通常版】 '!J40</f>
        <v>0</v>
      </c>
      <c r="IT7" s="238">
        <f>'実績調書【通常版】 '!K40</f>
        <v>0</v>
      </c>
      <c r="IU7" s="238">
        <f>'実績調書【通常版】 '!L40</f>
        <v>0</v>
      </c>
      <c r="IV7" s="238">
        <f>'実績調書【通常版】 '!M40</f>
        <v>0</v>
      </c>
      <c r="IW7" s="238">
        <f>'実績調書【通常版】 '!N40</f>
        <v>0</v>
      </c>
      <c r="IX7" s="238">
        <f>'実績調書【通常版】 '!O40</f>
        <v>0</v>
      </c>
      <c r="IY7" s="238">
        <f>'実績調書【通常版】 '!P40</f>
        <v>0</v>
      </c>
      <c r="IZ7" s="238">
        <f>'実績調書【通常版】 '!Q40</f>
        <v>0</v>
      </c>
      <c r="JA7" s="238">
        <f>'実績調書【通常版】 '!R40</f>
        <v>0</v>
      </c>
      <c r="JB7" s="238">
        <f>'実績調書【通常版】 '!S40</f>
        <v>0</v>
      </c>
      <c r="JC7" s="238">
        <f>'実績調書【通常版】 '!T40</f>
        <v>0</v>
      </c>
      <c r="JD7" s="238">
        <f>'実績調書【通常版】 '!U40</f>
        <v>0</v>
      </c>
      <c r="JE7" s="238">
        <f>'実績調書【通常版】 '!V40</f>
        <v>0</v>
      </c>
      <c r="JF7" s="238">
        <f>'実績調書【通常版】 '!W40</f>
        <v>0</v>
      </c>
      <c r="JG7" s="238">
        <f>'実績調書【通常版】 '!X40</f>
        <v>0</v>
      </c>
      <c r="JH7" s="238">
        <f>'実績調書【通常版】 '!Y40</f>
        <v>0</v>
      </c>
      <c r="JI7" s="238">
        <f>'実績調書【通常版】 '!Z40</f>
        <v>0</v>
      </c>
      <c r="JJ7" s="238">
        <f>'実績調書【通常版】 '!AA40</f>
        <v>0</v>
      </c>
      <c r="JK7" s="238">
        <f>'実績調書【通常版】 '!AB40</f>
        <v>0</v>
      </c>
      <c r="JL7" s="238">
        <f>'実績調書【通常版】 '!AC40</f>
        <v>0</v>
      </c>
      <c r="JM7" s="238">
        <f>'実績調書【通常版】 '!AD40</f>
        <v>0</v>
      </c>
      <c r="JN7" s="238">
        <f>'実績調書【通常版】 '!AE40</f>
        <v>0</v>
      </c>
      <c r="JO7" s="238">
        <f>'実績調書【通常版】 '!AF40</f>
        <v>0</v>
      </c>
      <c r="JP7" s="238">
        <f>'実績調書【通常版】 '!AG40</f>
        <v>0</v>
      </c>
      <c r="JQ7" s="238">
        <f>'実績調書【通常版】 '!AH40</f>
        <v>0</v>
      </c>
      <c r="JR7" s="238">
        <f>'実績調書【通常版】 '!AI40</f>
        <v>0</v>
      </c>
      <c r="JS7" s="293">
        <f>'実績調書【通常版】 '!AJ40</f>
        <v>0</v>
      </c>
      <c r="JT7" s="292">
        <f ca="1">IF('実績調書【通常版】 '!G42="年末",0,'実績調書【通常版】 '!G44)</f>
        <v>0</v>
      </c>
      <c r="JU7" s="238">
        <f ca="1">IF('実績調書【通常版】 '!H42="年末",0,'実績調書【通常版】 '!H44)</f>
        <v>0</v>
      </c>
      <c r="JV7" s="238">
        <f ca="1">IF('実績調書【通常版】 '!I42="年末",0,'実績調書【通常版】 '!I44)</f>
        <v>0</v>
      </c>
      <c r="JW7" s="238">
        <f ca="1">IF('実績調書【通常版】 '!J42="年末",0,'実績調書【通常版】 '!J44)</f>
        <v>0</v>
      </c>
      <c r="JX7" s="238">
        <f ca="1">IF('実績調書【通常版】 '!K42="年末",0,'実績調書【通常版】 '!K44)</f>
        <v>0</v>
      </c>
      <c r="JY7" s="238">
        <f ca="1">IF('実績調書【通常版】 '!L42="年末",0,'実績調書【通常版】 '!L44)</f>
        <v>0</v>
      </c>
      <c r="JZ7" s="238">
        <f ca="1">IF('実績調書【通常版】 '!M42="年末",0,'実績調書【通常版】 '!M44)</f>
        <v>0</v>
      </c>
      <c r="KA7" s="238">
        <f ca="1">IF('実績調書【通常版】 '!N42="年末",0,'実績調書【通常版】 '!N44)</f>
        <v>0</v>
      </c>
      <c r="KB7" s="238">
        <f ca="1">IF('実績調書【通常版】 '!O42="年末",0,'実績調書【通常版】 '!O44)</f>
        <v>0</v>
      </c>
      <c r="KC7" s="238">
        <f ca="1">IF('実績調書【通常版】 '!P42="年末",0,'実績調書【通常版】 '!P44)</f>
        <v>0</v>
      </c>
      <c r="KD7" s="238">
        <f ca="1">IF('実績調書【通常版】 '!Q42="年末",0,'実績調書【通常版】 '!Q44)</f>
        <v>0</v>
      </c>
      <c r="KE7" s="238">
        <f ca="1">IF('実績調書【通常版】 '!R42="年末",0,'実績調書【通常版】 '!R44)</f>
        <v>0</v>
      </c>
      <c r="KF7" s="238">
        <f ca="1">IF('実績調書【通常版】 '!S42="年末",0,'実績調書【通常版】 '!S44)</f>
        <v>0</v>
      </c>
      <c r="KG7" s="238">
        <f ca="1">IF('実績調書【通常版】 '!T42="年末",0,'実績調書【通常版】 '!T44)</f>
        <v>0</v>
      </c>
      <c r="KH7" s="238">
        <f ca="1">IF('実績調書【通常版】 '!U42="年末",0,'実績調書【通常版】 '!U44)</f>
        <v>0</v>
      </c>
      <c r="KI7" s="238">
        <f ca="1">IF('実績調書【通常版】 '!V42="年末",0,'実績調書【通常版】 '!V44)</f>
        <v>0</v>
      </c>
      <c r="KJ7" s="238">
        <f ca="1">IF('実績調書【通常版】 '!W42="年末",0,'実績調書【通常版】 '!W44)</f>
        <v>0</v>
      </c>
      <c r="KK7" s="238">
        <f ca="1">IF('実績調書【通常版】 '!X42="年末",0,'実績調書【通常版】 '!X44)</f>
        <v>0</v>
      </c>
      <c r="KL7" s="238">
        <f ca="1">IF('実績調書【通常版】 '!Y42="年末",0,'実績調書【通常版】 '!Y44)</f>
        <v>0</v>
      </c>
      <c r="KM7" s="238">
        <f ca="1">IF('実績調書【通常版】 '!Z42="年末",0,'実績調書【通常版】 '!Z44)</f>
        <v>0</v>
      </c>
      <c r="KN7" s="238">
        <f ca="1">IF('実績調書【通常版】 '!AA42="年末",0,'実績調書【通常版】 '!AA44)</f>
        <v>0</v>
      </c>
      <c r="KO7" s="238">
        <f ca="1">IF('実績調書【通常版】 '!AB42="年末",0,'実績調書【通常版】 '!AB44)</f>
        <v>0</v>
      </c>
      <c r="KP7" s="238">
        <f ca="1">IF('実績調書【通常版】 '!AC42="年末",0,'実績調書【通常版】 '!AC44)</f>
        <v>0</v>
      </c>
      <c r="KQ7" s="238">
        <f ca="1">IF('実績調書【通常版】 '!AD42="年末",0,'実績調書【通常版】 '!AD44)</f>
        <v>0</v>
      </c>
      <c r="KR7" s="238">
        <f ca="1">IF('実績調書【通常版】 '!AE42="年末",0,'実績調書【通常版】 '!AE44)</f>
        <v>0</v>
      </c>
      <c r="KS7" s="238">
        <f ca="1">IF('実績調書【通常版】 '!AF42="年末",0,'実績調書【通常版】 '!AF44)</f>
        <v>0</v>
      </c>
      <c r="KT7" s="238">
        <f ca="1">IF('実績調書【通常版】 '!AG42="年末",0,'実績調書【通常版】 '!AG44)</f>
        <v>0</v>
      </c>
      <c r="KU7" s="312">
        <f ca="1">IF('実績調書【通常版】 '!AH42="年末",0,'実績調書【通常版】 '!AH44)</f>
        <v>0</v>
      </c>
      <c r="KV7" s="313">
        <f>IF('実績調書【通常版】 '!AI42="年末",0,'実績調書【通常版】 '!AI44)</f>
        <v>0</v>
      </c>
      <c r="KW7" s="238">
        <f>IF('実績調書【通常版】 '!AJ42="年末",0,'実績調書【通常版】 '!AJ44)</f>
        <v>0</v>
      </c>
      <c r="KX7" s="293">
        <f>IF('実績調書【通常版】 '!AK42="年末",0,'実績調書【通常版】 '!AK44)</f>
        <v>0</v>
      </c>
      <c r="KY7" s="292">
        <f>IF('実績調書【通常版】 '!G46="年始",0,'実績調書【通常版】 '!G48)</f>
        <v>0</v>
      </c>
      <c r="KZ7" s="238">
        <f>IF('実績調書【通常版】 '!H46="年始",0,'実績調書【通常版】 '!H48)</f>
        <v>0</v>
      </c>
      <c r="LA7" s="314">
        <f>IF('実績調書【通常版】 '!I46="年始",0,'実績調書【通常版】 '!I48)</f>
        <v>0</v>
      </c>
      <c r="LB7" s="237">
        <f ca="1">IF('実績調書【通常版】 '!J46="年始",0,'実績調書【通常版】 '!J48)</f>
        <v>0</v>
      </c>
      <c r="LC7" s="238">
        <f ca="1">IF('実績調書【通常版】 '!K46="年始",0,'実績調書【通常版】 '!K48)</f>
        <v>0</v>
      </c>
      <c r="LD7" s="238">
        <f ca="1">IF('実績調書【通常版】 '!L46="年始",0,'実績調書【通常版】 '!L48)</f>
        <v>0</v>
      </c>
      <c r="LE7" s="238">
        <f ca="1">IF('実績調書【通常版】 '!M46="年始",0,'実績調書【通常版】 '!M48)</f>
        <v>0</v>
      </c>
      <c r="LF7" s="238">
        <f ca="1">IF('実績調書【通常版】 '!N46="年始",0,'実績調書【通常版】 '!N48)</f>
        <v>0</v>
      </c>
      <c r="LG7" s="238">
        <f ca="1">IF('実績調書【通常版】 '!O46="年始",0,'実績調書【通常版】 '!O48)</f>
        <v>0</v>
      </c>
      <c r="LH7" s="238">
        <f ca="1">IF('実績調書【通常版】 '!P46="年始",0,'実績調書【通常版】 '!P48)</f>
        <v>0</v>
      </c>
      <c r="LI7" s="238">
        <f ca="1">IF('実績調書【通常版】 '!Q46="年始",0,'実績調書【通常版】 '!Q48)</f>
        <v>0</v>
      </c>
      <c r="LJ7" s="238">
        <f ca="1">IF('実績調書【通常版】 '!R46="年始",0,'実績調書【通常版】 '!R48)</f>
        <v>0</v>
      </c>
      <c r="LK7" s="238">
        <f ca="1">IF('実績調書【通常版】 '!S46="年始",0,'実績調書【通常版】 '!S48)</f>
        <v>0</v>
      </c>
      <c r="LL7" s="238">
        <f ca="1">IF('実績調書【通常版】 '!T46="年始",0,'実績調書【通常版】 '!T48)</f>
        <v>0</v>
      </c>
      <c r="LM7" s="238">
        <f ca="1">IF('実績調書【通常版】 '!U46="年始",0,'実績調書【通常版】 '!U48)</f>
        <v>0</v>
      </c>
      <c r="LN7" s="238">
        <f ca="1">IF('実績調書【通常版】 '!V46="年始",0,'実績調書【通常版】 '!V48)</f>
        <v>0</v>
      </c>
      <c r="LO7" s="238">
        <f ca="1">IF('実績調書【通常版】 '!W46="年始",0,'実績調書【通常版】 '!W48)</f>
        <v>0</v>
      </c>
      <c r="LP7" s="238">
        <f ca="1">IF('実績調書【通常版】 '!X46="年始",0,'実績調書【通常版】 '!X48)</f>
        <v>0</v>
      </c>
      <c r="LQ7" s="238">
        <f ca="1">IF('実績調書【通常版】 '!Y46="年始",0,'実績調書【通常版】 '!Y48)</f>
        <v>0</v>
      </c>
      <c r="LR7" s="238">
        <f ca="1">IF('実績調書【通常版】 '!Z46="年始",0,'実績調書【通常版】 '!Z48)</f>
        <v>0</v>
      </c>
      <c r="LS7" s="238">
        <f ca="1">IF('実績調書【通常版】 '!AA46="年始",0,'実績調書【通常版】 '!AA48)</f>
        <v>0</v>
      </c>
      <c r="LT7" s="238">
        <f ca="1">IF('実績調書【通常版】 '!AB46="年始",0,'実績調書【通常版】 '!AB48)</f>
        <v>0</v>
      </c>
      <c r="LU7" s="238">
        <f ca="1">IF('実績調書【通常版】 '!AC46="年始",0,'実績調書【通常版】 '!AC48)</f>
        <v>0</v>
      </c>
      <c r="LV7" s="238">
        <f ca="1">IF('実績調書【通常版】 '!AD46="年始",0,'実績調書【通常版】 '!AD48)</f>
        <v>0</v>
      </c>
      <c r="LW7" s="238">
        <f ca="1">IF('実績調書【通常版】 '!AE46="年始",0,'実績調書【通常版】 '!AE48)</f>
        <v>0</v>
      </c>
      <c r="LX7" s="238">
        <f ca="1">IF('実績調書【通常版】 '!AF46="年始",0,'実績調書【通常版】 '!AF48)</f>
        <v>0</v>
      </c>
      <c r="LY7" s="238">
        <f ca="1">IF('実績調書【通常版】 '!AG46="年始",0,'実績調書【通常版】 '!AG48)</f>
        <v>0</v>
      </c>
      <c r="LZ7" s="238">
        <f ca="1">IF('実績調書【通常版】 '!AH46="年始",0,'実績調書【通常版】 '!AH48)</f>
        <v>0</v>
      </c>
      <c r="MA7" s="238">
        <f ca="1">IF('実績調書【通常版】 '!AI46="年始",0,'実績調書【通常版】 '!AI48)</f>
        <v>0</v>
      </c>
      <c r="MB7" s="238">
        <f ca="1">IF('実績調書【通常版】 '!AJ46="年始",0,'実績調書【通常版】 '!AJ48)</f>
        <v>0</v>
      </c>
      <c r="MC7" s="293">
        <f ca="1">IF('実績調書【通常版】 '!AK46="年始",0,'実績調書【通常版】 '!AK48)</f>
        <v>0</v>
      </c>
      <c r="MD7" s="292">
        <f>'実績調書【通常版】 '!G52</f>
        <v>0</v>
      </c>
      <c r="ME7" s="238">
        <f>'実績調書【通常版】 '!H52</f>
        <v>0</v>
      </c>
      <c r="MF7" s="238">
        <f>'実績調書【通常版】 '!I52</f>
        <v>0</v>
      </c>
      <c r="MG7" s="238">
        <f>'実績調書【通常版】 '!J52</f>
        <v>0</v>
      </c>
      <c r="MH7" s="238">
        <f>'実績調書【通常版】 '!K52</f>
        <v>0</v>
      </c>
      <c r="MI7" s="238">
        <f>'実績調書【通常版】 '!L52</f>
        <v>0</v>
      </c>
      <c r="MJ7" s="238">
        <f>'実績調書【通常版】 '!M52</f>
        <v>0</v>
      </c>
      <c r="MK7" s="238">
        <f>'実績調書【通常版】 '!N52</f>
        <v>0</v>
      </c>
      <c r="ML7" s="238">
        <f>'実績調書【通常版】 '!O52</f>
        <v>0</v>
      </c>
      <c r="MM7" s="238">
        <f>'実績調書【通常版】 '!P52</f>
        <v>0</v>
      </c>
      <c r="MN7" s="238">
        <f>'実績調書【通常版】 '!Q52</f>
        <v>0</v>
      </c>
      <c r="MO7" s="238">
        <f>'実績調書【通常版】 '!R52</f>
        <v>0</v>
      </c>
      <c r="MP7" s="238">
        <f>'実績調書【通常版】 '!S52</f>
        <v>0</v>
      </c>
      <c r="MQ7" s="238">
        <f>'実績調書【通常版】 '!T52</f>
        <v>0</v>
      </c>
      <c r="MR7" s="238">
        <f>'実績調書【通常版】 '!U52</f>
        <v>0</v>
      </c>
      <c r="MS7" s="238">
        <f>'実績調書【通常版】 '!V52</f>
        <v>0</v>
      </c>
      <c r="MT7" s="238">
        <f>'実績調書【通常版】 '!W52</f>
        <v>0</v>
      </c>
      <c r="MU7" s="238">
        <f>'実績調書【通常版】 '!X52</f>
        <v>0</v>
      </c>
      <c r="MV7" s="238">
        <f>'実績調書【通常版】 '!Y52</f>
        <v>0</v>
      </c>
      <c r="MW7" s="238">
        <f>'実績調書【通常版】 '!Z52</f>
        <v>0</v>
      </c>
      <c r="MX7" s="238">
        <f>'実績調書【通常版】 '!AA52</f>
        <v>0</v>
      </c>
      <c r="MY7" s="238">
        <f>'実績調書【通常版】 '!AB52</f>
        <v>0</v>
      </c>
      <c r="MZ7" s="238">
        <f>'実績調書【通常版】 '!AC52</f>
        <v>0</v>
      </c>
      <c r="NA7" s="238">
        <f>'実績調書【通常版】 '!AD52</f>
        <v>0</v>
      </c>
      <c r="NB7" s="238">
        <f>'実績調書【通常版】 '!AE52</f>
        <v>0</v>
      </c>
      <c r="NC7" s="238">
        <f>'実績調書【通常版】 '!AF52</f>
        <v>0</v>
      </c>
      <c r="ND7" s="238">
        <f>'実績調書【通常版】 '!AG52</f>
        <v>0</v>
      </c>
      <c r="NE7" s="238">
        <f>'実績調書【通常版】 '!AH52</f>
        <v>0</v>
      </c>
      <c r="NF7" s="293">
        <f>'実績調書【通常版】 '!AI52</f>
        <v>0</v>
      </c>
      <c r="NG7" s="292">
        <f>'実績調書【通常版】 '!G56</f>
        <v>0</v>
      </c>
      <c r="NH7" s="238">
        <f>'実績調書【通常版】 '!H56</f>
        <v>0</v>
      </c>
      <c r="NI7" s="238">
        <f>'実績調書【通常版】 '!I56</f>
        <v>0</v>
      </c>
      <c r="NJ7" s="238">
        <f>'実績調書【通常版】 '!J56</f>
        <v>0</v>
      </c>
      <c r="NK7" s="238">
        <f>'実績調書【通常版】 '!K56</f>
        <v>0</v>
      </c>
      <c r="NL7" s="238">
        <f>'実績調書【通常版】 '!L56</f>
        <v>0</v>
      </c>
      <c r="NM7" s="238">
        <f>'実績調書【通常版】 '!M56</f>
        <v>0</v>
      </c>
      <c r="NN7" s="238">
        <f>'実績調書【通常版】 '!N56</f>
        <v>0</v>
      </c>
      <c r="NO7" s="238">
        <f>'実績調書【通常版】 '!O56</f>
        <v>0</v>
      </c>
      <c r="NP7" s="238">
        <f>'実績調書【通常版】 '!P56</f>
        <v>0</v>
      </c>
      <c r="NQ7" s="238">
        <f>'実績調書【通常版】 '!Q56</f>
        <v>0</v>
      </c>
      <c r="NR7" s="238">
        <f>'実績調書【通常版】 '!R56</f>
        <v>0</v>
      </c>
      <c r="NS7" s="238">
        <f>'実績調書【通常版】 '!S56</f>
        <v>0</v>
      </c>
      <c r="NT7" s="238">
        <f>'実績調書【通常版】 '!T56</f>
        <v>0</v>
      </c>
      <c r="NU7" s="238">
        <f>'実績調書【通常版】 '!U56</f>
        <v>0</v>
      </c>
      <c r="NV7" s="238">
        <f>'実績調書【通常版】 '!V56</f>
        <v>0</v>
      </c>
      <c r="NW7" s="238">
        <f>'実績調書【通常版】 '!W56</f>
        <v>0</v>
      </c>
      <c r="NX7" s="238">
        <f>'実績調書【通常版】 '!X56</f>
        <v>0</v>
      </c>
      <c r="NY7" s="238">
        <f>'実績調書【通常版】 '!Y56</f>
        <v>0</v>
      </c>
      <c r="NZ7" s="238">
        <f>'実績調書【通常版】 '!Z56</f>
        <v>0</v>
      </c>
      <c r="OA7" s="238">
        <f>'実績調書【通常版】 '!AA56</f>
        <v>0</v>
      </c>
      <c r="OB7" s="238">
        <f>'実績調書【通常版】 '!AB56</f>
        <v>0</v>
      </c>
      <c r="OC7" s="238">
        <f>'実績調書【通常版】 '!AC56</f>
        <v>0</v>
      </c>
      <c r="OD7" s="238">
        <f>'実績調書【通常版】 '!AD56</f>
        <v>0</v>
      </c>
      <c r="OE7" s="238">
        <f>'実績調書【通常版】 '!AE56</f>
        <v>0</v>
      </c>
      <c r="OF7" s="238">
        <f>'実績調書【通常版】 '!AF56</f>
        <v>0</v>
      </c>
      <c r="OG7" s="238">
        <f>'実績調書【通常版】 '!AG56</f>
        <v>0</v>
      </c>
      <c r="OH7" s="238">
        <f>'実績調書【通常版】 '!AH56</f>
        <v>0</v>
      </c>
      <c r="OI7" s="238">
        <f>'実績調書【通常版】 '!AI56</f>
        <v>0</v>
      </c>
      <c r="OJ7" s="238">
        <f>'実績調書【通常版】 '!AJ56</f>
        <v>0</v>
      </c>
      <c r="OK7" s="293">
        <f>'実績調書【通常版】 '!AK56</f>
        <v>0</v>
      </c>
      <c r="ON7" s="39"/>
    </row>
    <row r="8" spans="2:404" ht="13.5" customHeight="1" thickBot="1" x14ac:dyDescent="0.2">
      <c r="B8" s="304"/>
      <c r="C8" s="305"/>
      <c r="D8" s="306"/>
      <c r="E8" s="315"/>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7"/>
      <c r="AJ8" s="315"/>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7"/>
      <c r="BN8" s="315"/>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7"/>
      <c r="CS8" s="315"/>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7"/>
      <c r="DW8" s="315"/>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7"/>
      <c r="FB8" s="315"/>
      <c r="FC8" s="316"/>
      <c r="FD8" s="316"/>
      <c r="FE8" s="316"/>
      <c r="FF8" s="316"/>
      <c r="FG8" s="316"/>
      <c r="FH8" s="316"/>
      <c r="FI8" s="316"/>
      <c r="FJ8" s="316"/>
      <c r="FK8" s="316"/>
      <c r="FL8" s="316"/>
      <c r="FM8" s="318"/>
      <c r="FN8" s="333"/>
      <c r="FO8" s="316"/>
      <c r="FP8" s="334"/>
      <c r="FQ8" s="320"/>
      <c r="FR8" s="316"/>
      <c r="FS8" s="316"/>
      <c r="FT8" s="316"/>
      <c r="FU8" s="316"/>
      <c r="FV8" s="316"/>
      <c r="FW8" s="316"/>
      <c r="FX8" s="316"/>
      <c r="FY8" s="316"/>
      <c r="FZ8" s="316"/>
      <c r="GA8" s="316"/>
      <c r="GB8" s="316"/>
      <c r="GC8" s="316"/>
      <c r="GD8" s="316"/>
      <c r="GE8" s="316"/>
      <c r="GF8" s="317"/>
      <c r="GG8" s="315"/>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7"/>
      <c r="HK8" s="315"/>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7"/>
      <c r="IP8" s="315"/>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7"/>
      <c r="JT8" s="315"/>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8"/>
      <c r="KV8" s="323"/>
      <c r="KW8" s="324"/>
      <c r="KX8" s="325"/>
      <c r="KY8" s="326"/>
      <c r="KZ8" s="324"/>
      <c r="LA8" s="327"/>
      <c r="LB8" s="320"/>
      <c r="LC8" s="316"/>
      <c r="LD8" s="316"/>
      <c r="LE8" s="316"/>
      <c r="LF8" s="316"/>
      <c r="LG8" s="316"/>
      <c r="LH8" s="316"/>
      <c r="LI8" s="316"/>
      <c r="LJ8" s="316"/>
      <c r="LK8" s="316"/>
      <c r="LL8" s="316"/>
      <c r="LM8" s="316"/>
      <c r="LN8" s="316"/>
      <c r="LO8" s="316"/>
      <c r="LP8" s="316"/>
      <c r="LQ8" s="316"/>
      <c r="LR8" s="316"/>
      <c r="LS8" s="316"/>
      <c r="LT8" s="316"/>
      <c r="LU8" s="316"/>
      <c r="LV8" s="316"/>
      <c r="LW8" s="316"/>
      <c r="LX8" s="316"/>
      <c r="LY8" s="316"/>
      <c r="LZ8" s="316"/>
      <c r="MA8" s="316"/>
      <c r="MB8" s="316"/>
      <c r="MC8" s="317"/>
      <c r="MD8" s="315"/>
      <c r="ME8" s="316"/>
      <c r="MF8" s="316"/>
      <c r="MG8" s="316"/>
      <c r="MH8" s="316"/>
      <c r="MI8" s="316"/>
      <c r="MJ8" s="316"/>
      <c r="MK8" s="316"/>
      <c r="ML8" s="316"/>
      <c r="MM8" s="316"/>
      <c r="MN8" s="316"/>
      <c r="MO8" s="316"/>
      <c r="MP8" s="316"/>
      <c r="MQ8" s="316"/>
      <c r="MR8" s="316"/>
      <c r="MS8" s="316"/>
      <c r="MT8" s="316"/>
      <c r="MU8" s="316"/>
      <c r="MV8" s="316"/>
      <c r="MW8" s="316"/>
      <c r="MX8" s="316"/>
      <c r="MY8" s="316"/>
      <c r="MZ8" s="316"/>
      <c r="NA8" s="316"/>
      <c r="NB8" s="316"/>
      <c r="NC8" s="316"/>
      <c r="ND8" s="316"/>
      <c r="NE8" s="316"/>
      <c r="NF8" s="317"/>
      <c r="NG8" s="315"/>
      <c r="NH8" s="316"/>
      <c r="NI8" s="316"/>
      <c r="NJ8" s="316"/>
      <c r="NK8" s="316"/>
      <c r="NL8" s="316"/>
      <c r="NM8" s="316"/>
      <c r="NN8" s="316"/>
      <c r="NO8" s="316"/>
      <c r="NP8" s="316"/>
      <c r="NQ8" s="316"/>
      <c r="NR8" s="316"/>
      <c r="NS8" s="316"/>
      <c r="NT8" s="316"/>
      <c r="NU8" s="316"/>
      <c r="NV8" s="316"/>
      <c r="NW8" s="316"/>
      <c r="NX8" s="316"/>
      <c r="NY8" s="316"/>
      <c r="NZ8" s="316"/>
      <c r="OA8" s="316"/>
      <c r="OB8" s="316"/>
      <c r="OC8" s="316"/>
      <c r="OD8" s="316"/>
      <c r="OE8" s="316"/>
      <c r="OF8" s="316"/>
      <c r="OG8" s="316"/>
      <c r="OH8" s="316"/>
      <c r="OI8" s="316"/>
      <c r="OJ8" s="316"/>
      <c r="OK8" s="317"/>
    </row>
    <row r="9" spans="2:404" ht="13.5" customHeight="1" thickBot="1" x14ac:dyDescent="0.2">
      <c r="B9" s="339" t="s">
        <v>160</v>
      </c>
      <c r="C9" s="340"/>
      <c r="D9" s="341"/>
      <c r="E9" s="342">
        <v>1</v>
      </c>
      <c r="F9" s="343">
        <f ca="1">IF(F5="日",E9+1,E9)</f>
        <v>2</v>
      </c>
      <c r="G9" s="343">
        <f t="shared" ref="G9:BR9" ca="1" si="8">IF(G5="日",F9+1,F9)</f>
        <v>2</v>
      </c>
      <c r="H9" s="343">
        <f t="shared" ca="1" si="8"/>
        <v>2</v>
      </c>
      <c r="I9" s="343">
        <f t="shared" ca="1" si="8"/>
        <v>2</v>
      </c>
      <c r="J9" s="343">
        <f t="shared" ca="1" si="8"/>
        <v>2</v>
      </c>
      <c r="K9" s="343">
        <f t="shared" ca="1" si="8"/>
        <v>2</v>
      </c>
      <c r="L9" s="343">
        <f t="shared" ca="1" si="8"/>
        <v>2</v>
      </c>
      <c r="M9" s="343">
        <f t="shared" ca="1" si="8"/>
        <v>3</v>
      </c>
      <c r="N9" s="343">
        <f t="shared" ca="1" si="8"/>
        <v>3</v>
      </c>
      <c r="O9" s="343">
        <f t="shared" ca="1" si="8"/>
        <v>3</v>
      </c>
      <c r="P9" s="343">
        <f t="shared" ca="1" si="8"/>
        <v>3</v>
      </c>
      <c r="Q9" s="343">
        <f t="shared" ca="1" si="8"/>
        <v>3</v>
      </c>
      <c r="R9" s="343">
        <f t="shared" ca="1" si="8"/>
        <v>3</v>
      </c>
      <c r="S9" s="343">
        <f t="shared" ca="1" si="8"/>
        <v>3</v>
      </c>
      <c r="T9" s="343">
        <f t="shared" ca="1" si="8"/>
        <v>4</v>
      </c>
      <c r="U9" s="343">
        <f t="shared" ca="1" si="8"/>
        <v>4</v>
      </c>
      <c r="V9" s="343">
        <f t="shared" ca="1" si="8"/>
        <v>4</v>
      </c>
      <c r="W9" s="343">
        <f t="shared" ca="1" si="8"/>
        <v>4</v>
      </c>
      <c r="X9" s="343">
        <f t="shared" ca="1" si="8"/>
        <v>4</v>
      </c>
      <c r="Y9" s="343">
        <f t="shared" ca="1" si="8"/>
        <v>4</v>
      </c>
      <c r="Z9" s="343">
        <f t="shared" ca="1" si="8"/>
        <v>4</v>
      </c>
      <c r="AA9" s="343">
        <f t="shared" ca="1" si="8"/>
        <v>5</v>
      </c>
      <c r="AB9" s="343">
        <f t="shared" ca="1" si="8"/>
        <v>5</v>
      </c>
      <c r="AC9" s="343">
        <f t="shared" ca="1" si="8"/>
        <v>5</v>
      </c>
      <c r="AD9" s="343">
        <f t="shared" ca="1" si="8"/>
        <v>5</v>
      </c>
      <c r="AE9" s="343">
        <f t="shared" ca="1" si="8"/>
        <v>5</v>
      </c>
      <c r="AF9" s="343">
        <f t="shared" ca="1" si="8"/>
        <v>5</v>
      </c>
      <c r="AG9" s="343">
        <f t="shared" ca="1" si="8"/>
        <v>5</v>
      </c>
      <c r="AH9" s="343">
        <f t="shared" ca="1" si="8"/>
        <v>6</v>
      </c>
      <c r="AI9" s="343">
        <f t="shared" ca="1" si="8"/>
        <v>6</v>
      </c>
      <c r="AJ9" s="343">
        <f t="shared" ca="1" si="8"/>
        <v>6</v>
      </c>
      <c r="AK9" s="343">
        <f t="shared" ca="1" si="8"/>
        <v>6</v>
      </c>
      <c r="AL9" s="343">
        <f t="shared" ca="1" si="8"/>
        <v>6</v>
      </c>
      <c r="AM9" s="343">
        <f t="shared" ca="1" si="8"/>
        <v>6</v>
      </c>
      <c r="AN9" s="343">
        <f t="shared" ca="1" si="8"/>
        <v>6</v>
      </c>
      <c r="AO9" s="343">
        <f t="shared" ca="1" si="8"/>
        <v>7</v>
      </c>
      <c r="AP9" s="343">
        <f t="shared" ca="1" si="8"/>
        <v>7</v>
      </c>
      <c r="AQ9" s="343">
        <f t="shared" ca="1" si="8"/>
        <v>7</v>
      </c>
      <c r="AR9" s="343">
        <f t="shared" ca="1" si="8"/>
        <v>7</v>
      </c>
      <c r="AS9" s="343">
        <f t="shared" ca="1" si="8"/>
        <v>7</v>
      </c>
      <c r="AT9" s="343">
        <f t="shared" ca="1" si="8"/>
        <v>7</v>
      </c>
      <c r="AU9" s="343">
        <f t="shared" ca="1" si="8"/>
        <v>7</v>
      </c>
      <c r="AV9" s="343">
        <f t="shared" ca="1" si="8"/>
        <v>8</v>
      </c>
      <c r="AW9" s="343">
        <f t="shared" ca="1" si="8"/>
        <v>8</v>
      </c>
      <c r="AX9" s="343">
        <f t="shared" ca="1" si="8"/>
        <v>8</v>
      </c>
      <c r="AY9" s="343">
        <f t="shared" ca="1" si="8"/>
        <v>8</v>
      </c>
      <c r="AZ9" s="343">
        <f t="shared" ca="1" si="8"/>
        <v>8</v>
      </c>
      <c r="BA9" s="343">
        <f t="shared" ca="1" si="8"/>
        <v>8</v>
      </c>
      <c r="BB9" s="343">
        <f t="shared" ca="1" si="8"/>
        <v>8</v>
      </c>
      <c r="BC9" s="343">
        <f t="shared" ca="1" si="8"/>
        <v>9</v>
      </c>
      <c r="BD9" s="343">
        <f t="shared" ca="1" si="8"/>
        <v>9</v>
      </c>
      <c r="BE9" s="343">
        <f t="shared" ca="1" si="8"/>
        <v>9</v>
      </c>
      <c r="BF9" s="343">
        <f t="shared" ca="1" si="8"/>
        <v>9</v>
      </c>
      <c r="BG9" s="343">
        <f t="shared" ca="1" si="8"/>
        <v>9</v>
      </c>
      <c r="BH9" s="343">
        <f t="shared" ca="1" si="8"/>
        <v>9</v>
      </c>
      <c r="BI9" s="343">
        <f t="shared" ca="1" si="8"/>
        <v>9</v>
      </c>
      <c r="BJ9" s="343">
        <f t="shared" ca="1" si="8"/>
        <v>10</v>
      </c>
      <c r="BK9" s="343">
        <f t="shared" ca="1" si="8"/>
        <v>10</v>
      </c>
      <c r="BL9" s="343">
        <f t="shared" ca="1" si="8"/>
        <v>10</v>
      </c>
      <c r="BM9" s="343">
        <f t="shared" ca="1" si="8"/>
        <v>10</v>
      </c>
      <c r="BN9" s="343">
        <f t="shared" ca="1" si="8"/>
        <v>10</v>
      </c>
      <c r="BO9" s="343">
        <f t="shared" ca="1" si="8"/>
        <v>10</v>
      </c>
      <c r="BP9" s="343">
        <f t="shared" ca="1" si="8"/>
        <v>10</v>
      </c>
      <c r="BQ9" s="343">
        <f t="shared" ca="1" si="8"/>
        <v>11</v>
      </c>
      <c r="BR9" s="343">
        <f t="shared" ca="1" si="8"/>
        <v>11</v>
      </c>
      <c r="BS9" s="343">
        <f t="shared" ref="BS9:ED9" ca="1" si="9">IF(BS5="日",BR9+1,BR9)</f>
        <v>11</v>
      </c>
      <c r="BT9" s="343">
        <f t="shared" ca="1" si="9"/>
        <v>11</v>
      </c>
      <c r="BU9" s="343">
        <f t="shared" ca="1" si="9"/>
        <v>11</v>
      </c>
      <c r="BV9" s="343">
        <f t="shared" ca="1" si="9"/>
        <v>11</v>
      </c>
      <c r="BW9" s="343">
        <f t="shared" ca="1" si="9"/>
        <v>11</v>
      </c>
      <c r="BX9" s="343">
        <f t="shared" ca="1" si="9"/>
        <v>12</v>
      </c>
      <c r="BY9" s="343">
        <f t="shared" ca="1" si="9"/>
        <v>12</v>
      </c>
      <c r="BZ9" s="343">
        <f t="shared" ca="1" si="9"/>
        <v>12</v>
      </c>
      <c r="CA9" s="343">
        <f t="shared" ca="1" si="9"/>
        <v>12</v>
      </c>
      <c r="CB9" s="343">
        <f t="shared" ca="1" si="9"/>
        <v>12</v>
      </c>
      <c r="CC9" s="343">
        <f t="shared" ca="1" si="9"/>
        <v>12</v>
      </c>
      <c r="CD9" s="343">
        <f t="shared" ca="1" si="9"/>
        <v>12</v>
      </c>
      <c r="CE9" s="343">
        <f t="shared" ca="1" si="9"/>
        <v>13</v>
      </c>
      <c r="CF9" s="343">
        <f t="shared" ca="1" si="9"/>
        <v>13</v>
      </c>
      <c r="CG9" s="343">
        <f t="shared" ca="1" si="9"/>
        <v>13</v>
      </c>
      <c r="CH9" s="343">
        <f t="shared" ca="1" si="9"/>
        <v>13</v>
      </c>
      <c r="CI9" s="343">
        <f t="shared" ca="1" si="9"/>
        <v>13</v>
      </c>
      <c r="CJ9" s="343">
        <f t="shared" ca="1" si="9"/>
        <v>13</v>
      </c>
      <c r="CK9" s="343">
        <f t="shared" ca="1" si="9"/>
        <v>13</v>
      </c>
      <c r="CL9" s="343">
        <f t="shared" ca="1" si="9"/>
        <v>14</v>
      </c>
      <c r="CM9" s="343">
        <f t="shared" ca="1" si="9"/>
        <v>14</v>
      </c>
      <c r="CN9" s="343">
        <f t="shared" ca="1" si="9"/>
        <v>14</v>
      </c>
      <c r="CO9" s="343">
        <f t="shared" ca="1" si="9"/>
        <v>14</v>
      </c>
      <c r="CP9" s="343">
        <f t="shared" ca="1" si="9"/>
        <v>14</v>
      </c>
      <c r="CQ9" s="343">
        <f t="shared" ca="1" si="9"/>
        <v>14</v>
      </c>
      <c r="CR9" s="343">
        <f t="shared" ca="1" si="9"/>
        <v>14</v>
      </c>
      <c r="CS9" s="343">
        <f t="shared" ca="1" si="9"/>
        <v>15</v>
      </c>
      <c r="CT9" s="343">
        <f t="shared" ca="1" si="9"/>
        <v>15</v>
      </c>
      <c r="CU9" s="343">
        <f t="shared" ca="1" si="9"/>
        <v>15</v>
      </c>
      <c r="CV9" s="343">
        <f t="shared" ca="1" si="9"/>
        <v>15</v>
      </c>
      <c r="CW9" s="343">
        <f t="shared" ca="1" si="9"/>
        <v>15</v>
      </c>
      <c r="CX9" s="343">
        <f t="shared" ca="1" si="9"/>
        <v>15</v>
      </c>
      <c r="CY9" s="343">
        <f t="shared" ca="1" si="9"/>
        <v>15</v>
      </c>
      <c r="CZ9" s="343">
        <f t="shared" ca="1" si="9"/>
        <v>16</v>
      </c>
      <c r="DA9" s="343">
        <f t="shared" ca="1" si="9"/>
        <v>16</v>
      </c>
      <c r="DB9" s="343">
        <f t="shared" ca="1" si="9"/>
        <v>16</v>
      </c>
      <c r="DC9" s="343">
        <f t="shared" ca="1" si="9"/>
        <v>16</v>
      </c>
      <c r="DD9" s="343">
        <f t="shared" ca="1" si="9"/>
        <v>16</v>
      </c>
      <c r="DE9" s="343">
        <f t="shared" ca="1" si="9"/>
        <v>16</v>
      </c>
      <c r="DF9" s="343">
        <f t="shared" ca="1" si="9"/>
        <v>16</v>
      </c>
      <c r="DG9" s="343">
        <f t="shared" ca="1" si="9"/>
        <v>17</v>
      </c>
      <c r="DH9" s="343">
        <f t="shared" ca="1" si="9"/>
        <v>17</v>
      </c>
      <c r="DI9" s="343">
        <f t="shared" ca="1" si="9"/>
        <v>17</v>
      </c>
      <c r="DJ9" s="343">
        <f t="shared" ca="1" si="9"/>
        <v>17</v>
      </c>
      <c r="DK9" s="343">
        <f t="shared" ca="1" si="9"/>
        <v>17</v>
      </c>
      <c r="DL9" s="343">
        <f t="shared" ca="1" si="9"/>
        <v>17</v>
      </c>
      <c r="DM9" s="343">
        <f t="shared" ca="1" si="9"/>
        <v>17</v>
      </c>
      <c r="DN9" s="343">
        <f t="shared" ca="1" si="9"/>
        <v>18</v>
      </c>
      <c r="DO9" s="343">
        <f t="shared" ca="1" si="9"/>
        <v>18</v>
      </c>
      <c r="DP9" s="343">
        <f t="shared" ca="1" si="9"/>
        <v>18</v>
      </c>
      <c r="DQ9" s="343">
        <f t="shared" ca="1" si="9"/>
        <v>18</v>
      </c>
      <c r="DR9" s="343">
        <f t="shared" ca="1" si="9"/>
        <v>18</v>
      </c>
      <c r="DS9" s="343">
        <f t="shared" ca="1" si="9"/>
        <v>18</v>
      </c>
      <c r="DT9" s="343">
        <f t="shared" ca="1" si="9"/>
        <v>18</v>
      </c>
      <c r="DU9" s="343">
        <f t="shared" ca="1" si="9"/>
        <v>19</v>
      </c>
      <c r="DV9" s="343">
        <f t="shared" ca="1" si="9"/>
        <v>19</v>
      </c>
      <c r="DW9" s="343">
        <f t="shared" ca="1" si="9"/>
        <v>19</v>
      </c>
      <c r="DX9" s="343">
        <f t="shared" ca="1" si="9"/>
        <v>19</v>
      </c>
      <c r="DY9" s="343">
        <f t="shared" ca="1" si="9"/>
        <v>19</v>
      </c>
      <c r="DZ9" s="343">
        <f t="shared" ca="1" si="9"/>
        <v>19</v>
      </c>
      <c r="EA9" s="343">
        <f t="shared" ca="1" si="9"/>
        <v>19</v>
      </c>
      <c r="EB9" s="343">
        <f t="shared" ca="1" si="9"/>
        <v>20</v>
      </c>
      <c r="EC9" s="343">
        <f t="shared" ca="1" si="9"/>
        <v>20</v>
      </c>
      <c r="ED9" s="343">
        <f t="shared" ca="1" si="9"/>
        <v>20</v>
      </c>
      <c r="EE9" s="343">
        <f t="shared" ref="EE9:GP9" ca="1" si="10">IF(EE5="日",ED9+1,ED9)</f>
        <v>20</v>
      </c>
      <c r="EF9" s="343">
        <f t="shared" ca="1" si="10"/>
        <v>20</v>
      </c>
      <c r="EG9" s="343">
        <f t="shared" ca="1" si="10"/>
        <v>20</v>
      </c>
      <c r="EH9" s="343">
        <f t="shared" ca="1" si="10"/>
        <v>20</v>
      </c>
      <c r="EI9" s="343">
        <f t="shared" ca="1" si="10"/>
        <v>21</v>
      </c>
      <c r="EJ9" s="343">
        <f t="shared" ca="1" si="10"/>
        <v>21</v>
      </c>
      <c r="EK9" s="343">
        <f t="shared" ca="1" si="10"/>
        <v>21</v>
      </c>
      <c r="EL9" s="343">
        <f t="shared" ca="1" si="10"/>
        <v>21</v>
      </c>
      <c r="EM9" s="343">
        <f t="shared" ca="1" si="10"/>
        <v>21</v>
      </c>
      <c r="EN9" s="343">
        <f t="shared" ca="1" si="10"/>
        <v>21</v>
      </c>
      <c r="EO9" s="343">
        <f t="shared" ca="1" si="10"/>
        <v>21</v>
      </c>
      <c r="EP9" s="343">
        <f t="shared" ca="1" si="10"/>
        <v>22</v>
      </c>
      <c r="EQ9" s="343">
        <f t="shared" ca="1" si="10"/>
        <v>22</v>
      </c>
      <c r="ER9" s="343">
        <f t="shared" ca="1" si="10"/>
        <v>22</v>
      </c>
      <c r="ES9" s="343">
        <f t="shared" ca="1" si="10"/>
        <v>22</v>
      </c>
      <c r="ET9" s="343">
        <f t="shared" ca="1" si="10"/>
        <v>22</v>
      </c>
      <c r="EU9" s="343">
        <f t="shared" ca="1" si="10"/>
        <v>22</v>
      </c>
      <c r="EV9" s="343">
        <f t="shared" ca="1" si="10"/>
        <v>22</v>
      </c>
      <c r="EW9" s="343">
        <f t="shared" ca="1" si="10"/>
        <v>23</v>
      </c>
      <c r="EX9" s="343">
        <f t="shared" ca="1" si="10"/>
        <v>23</v>
      </c>
      <c r="EY9" s="343">
        <f t="shared" ca="1" si="10"/>
        <v>23</v>
      </c>
      <c r="EZ9" s="343">
        <f t="shared" ca="1" si="10"/>
        <v>23</v>
      </c>
      <c r="FA9" s="343">
        <f t="shared" ca="1" si="10"/>
        <v>23</v>
      </c>
      <c r="FB9" s="144">
        <f t="shared" ca="1" si="10"/>
        <v>23</v>
      </c>
      <c r="FC9" s="144">
        <f t="shared" ca="1" si="10"/>
        <v>23</v>
      </c>
      <c r="FD9" s="144">
        <f t="shared" ca="1" si="10"/>
        <v>24</v>
      </c>
      <c r="FE9" s="144">
        <f t="shared" ca="1" si="10"/>
        <v>24</v>
      </c>
      <c r="FF9" s="144">
        <f t="shared" ca="1" si="10"/>
        <v>24</v>
      </c>
      <c r="FG9" s="144">
        <f t="shared" ca="1" si="10"/>
        <v>24</v>
      </c>
      <c r="FH9" s="144">
        <f t="shared" ca="1" si="10"/>
        <v>24</v>
      </c>
      <c r="FI9" s="144">
        <f t="shared" ca="1" si="10"/>
        <v>24</v>
      </c>
      <c r="FJ9" s="144">
        <f t="shared" ca="1" si="10"/>
        <v>24</v>
      </c>
      <c r="FK9" s="144">
        <f t="shared" ca="1" si="10"/>
        <v>25</v>
      </c>
      <c r="FL9" s="144">
        <f t="shared" ca="1" si="10"/>
        <v>25</v>
      </c>
      <c r="FM9" s="144">
        <f t="shared" ca="1" si="10"/>
        <v>25</v>
      </c>
      <c r="FN9" s="347">
        <f t="shared" ca="1" si="10"/>
        <v>25</v>
      </c>
      <c r="FO9" s="144">
        <f t="shared" ca="1" si="10"/>
        <v>25</v>
      </c>
      <c r="FP9" s="348">
        <f t="shared" ca="1" si="10"/>
        <v>25</v>
      </c>
      <c r="FQ9" s="144">
        <f t="shared" ca="1" si="10"/>
        <v>25</v>
      </c>
      <c r="FR9" s="144">
        <f t="shared" ca="1" si="10"/>
        <v>26</v>
      </c>
      <c r="FS9" s="144">
        <f t="shared" ca="1" si="10"/>
        <v>26</v>
      </c>
      <c r="FT9" s="144">
        <f t="shared" ca="1" si="10"/>
        <v>26</v>
      </c>
      <c r="FU9" s="144">
        <f t="shared" ca="1" si="10"/>
        <v>26</v>
      </c>
      <c r="FV9" s="144">
        <f t="shared" ca="1" si="10"/>
        <v>26</v>
      </c>
      <c r="FW9" s="144">
        <f t="shared" ca="1" si="10"/>
        <v>26</v>
      </c>
      <c r="FX9" s="144">
        <f t="shared" ca="1" si="10"/>
        <v>26</v>
      </c>
      <c r="FY9" s="144">
        <f t="shared" ca="1" si="10"/>
        <v>27</v>
      </c>
      <c r="FZ9" s="144">
        <f t="shared" ca="1" si="10"/>
        <v>27</v>
      </c>
      <c r="GA9" s="144">
        <f t="shared" ca="1" si="10"/>
        <v>27</v>
      </c>
      <c r="GB9" s="144">
        <f t="shared" ca="1" si="10"/>
        <v>27</v>
      </c>
      <c r="GC9" s="144">
        <f t="shared" ca="1" si="10"/>
        <v>27</v>
      </c>
      <c r="GD9" s="144">
        <f t="shared" ca="1" si="10"/>
        <v>27</v>
      </c>
      <c r="GE9" s="144">
        <f t="shared" ca="1" si="10"/>
        <v>27</v>
      </c>
      <c r="GF9" s="144">
        <f t="shared" ca="1" si="10"/>
        <v>28</v>
      </c>
      <c r="GG9" s="1">
        <f t="shared" ca="1" si="10"/>
        <v>28</v>
      </c>
      <c r="GH9" s="1">
        <f t="shared" ca="1" si="10"/>
        <v>28</v>
      </c>
      <c r="GI9" s="1">
        <f t="shared" ca="1" si="10"/>
        <v>28</v>
      </c>
      <c r="GJ9" s="1">
        <f t="shared" ca="1" si="10"/>
        <v>28</v>
      </c>
      <c r="GK9" s="1">
        <f t="shared" ca="1" si="10"/>
        <v>28</v>
      </c>
      <c r="GL9" s="1">
        <f t="shared" ca="1" si="10"/>
        <v>28</v>
      </c>
      <c r="GM9" s="1">
        <f t="shared" ca="1" si="10"/>
        <v>29</v>
      </c>
      <c r="GN9" s="1">
        <f t="shared" ca="1" si="10"/>
        <v>29</v>
      </c>
      <c r="GO9" s="1">
        <f t="shared" ca="1" si="10"/>
        <v>29</v>
      </c>
      <c r="GP9" s="1">
        <f t="shared" ca="1" si="10"/>
        <v>29</v>
      </c>
      <c r="GQ9" s="1">
        <f t="shared" ref="GQ9:JB9" ca="1" si="11">IF(GQ5="日",GP9+1,GP9)</f>
        <v>29</v>
      </c>
      <c r="GR9" s="1">
        <f t="shared" ca="1" si="11"/>
        <v>29</v>
      </c>
      <c r="GS9" s="1">
        <f t="shared" ca="1" si="11"/>
        <v>29</v>
      </c>
      <c r="GT9" s="1">
        <f t="shared" ca="1" si="11"/>
        <v>30</v>
      </c>
      <c r="GU9" s="1">
        <f t="shared" ca="1" si="11"/>
        <v>30</v>
      </c>
      <c r="GV9" s="1">
        <f t="shared" ca="1" si="11"/>
        <v>30</v>
      </c>
      <c r="GW9" s="1">
        <f t="shared" ca="1" si="11"/>
        <v>30</v>
      </c>
      <c r="GX9" s="1">
        <f t="shared" ca="1" si="11"/>
        <v>30</v>
      </c>
      <c r="GY9" s="1">
        <f t="shared" ca="1" si="11"/>
        <v>30</v>
      </c>
      <c r="GZ9" s="1">
        <f t="shared" ca="1" si="11"/>
        <v>30</v>
      </c>
      <c r="HA9" s="1">
        <f t="shared" ca="1" si="11"/>
        <v>31</v>
      </c>
      <c r="HB9" s="1">
        <f t="shared" ca="1" si="11"/>
        <v>31</v>
      </c>
      <c r="HC9" s="1">
        <f t="shared" ca="1" si="11"/>
        <v>31</v>
      </c>
      <c r="HD9" s="1">
        <f t="shared" ca="1" si="11"/>
        <v>31</v>
      </c>
      <c r="HE9" s="1">
        <f t="shared" ca="1" si="11"/>
        <v>31</v>
      </c>
      <c r="HF9" s="1">
        <f t="shared" ca="1" si="11"/>
        <v>31</v>
      </c>
      <c r="HG9" s="1">
        <f t="shared" ca="1" si="11"/>
        <v>31</v>
      </c>
      <c r="HH9" s="1">
        <f t="shared" ca="1" si="11"/>
        <v>32</v>
      </c>
      <c r="HI9" s="1">
        <f t="shared" ca="1" si="11"/>
        <v>32</v>
      </c>
      <c r="HJ9" s="1">
        <f t="shared" ca="1" si="11"/>
        <v>32</v>
      </c>
      <c r="HK9" s="1">
        <f t="shared" ca="1" si="11"/>
        <v>32</v>
      </c>
      <c r="HL9" s="1">
        <f t="shared" ca="1" si="11"/>
        <v>32</v>
      </c>
      <c r="HM9" s="1">
        <f t="shared" ca="1" si="11"/>
        <v>32</v>
      </c>
      <c r="HN9" s="1">
        <f t="shared" ca="1" si="11"/>
        <v>32</v>
      </c>
      <c r="HO9" s="1">
        <f t="shared" ca="1" si="11"/>
        <v>33</v>
      </c>
      <c r="HP9" s="1">
        <f t="shared" ca="1" si="11"/>
        <v>33</v>
      </c>
      <c r="HQ9" s="1">
        <f t="shared" ca="1" si="11"/>
        <v>33</v>
      </c>
      <c r="HR9" s="1">
        <f t="shared" ca="1" si="11"/>
        <v>33</v>
      </c>
      <c r="HS9" s="1">
        <f t="shared" ca="1" si="11"/>
        <v>33</v>
      </c>
      <c r="HT9" s="1">
        <f t="shared" ca="1" si="11"/>
        <v>33</v>
      </c>
      <c r="HU9" s="1">
        <f t="shared" ca="1" si="11"/>
        <v>33</v>
      </c>
      <c r="HV9" s="1">
        <f t="shared" ca="1" si="11"/>
        <v>34</v>
      </c>
      <c r="HW9" s="1">
        <f t="shared" ca="1" si="11"/>
        <v>34</v>
      </c>
      <c r="HX9" s="1">
        <f t="shared" ca="1" si="11"/>
        <v>34</v>
      </c>
      <c r="HY9" s="1">
        <f t="shared" ca="1" si="11"/>
        <v>34</v>
      </c>
      <c r="HZ9" s="1">
        <f t="shared" ca="1" si="11"/>
        <v>34</v>
      </c>
      <c r="IA9" s="1">
        <f t="shared" ca="1" si="11"/>
        <v>34</v>
      </c>
      <c r="IB9" s="1">
        <f t="shared" ca="1" si="11"/>
        <v>34</v>
      </c>
      <c r="IC9" s="1">
        <f t="shared" ca="1" si="11"/>
        <v>35</v>
      </c>
      <c r="ID9" s="1">
        <f t="shared" ca="1" si="11"/>
        <v>35</v>
      </c>
      <c r="IE9" s="1">
        <f t="shared" ca="1" si="11"/>
        <v>35</v>
      </c>
      <c r="IF9" s="1">
        <f t="shared" ca="1" si="11"/>
        <v>35</v>
      </c>
      <c r="IG9" s="1">
        <f t="shared" ca="1" si="11"/>
        <v>35</v>
      </c>
      <c r="IH9" s="1">
        <f t="shared" ca="1" si="11"/>
        <v>35</v>
      </c>
      <c r="II9" s="1">
        <f t="shared" ca="1" si="11"/>
        <v>35</v>
      </c>
      <c r="IJ9" s="1">
        <f t="shared" ca="1" si="11"/>
        <v>36</v>
      </c>
      <c r="IK9" s="1">
        <f t="shared" ca="1" si="11"/>
        <v>36</v>
      </c>
      <c r="IL9" s="1">
        <f t="shared" ca="1" si="11"/>
        <v>36</v>
      </c>
      <c r="IM9" s="1">
        <f t="shared" ca="1" si="11"/>
        <v>36</v>
      </c>
      <c r="IN9" s="1">
        <f t="shared" ca="1" si="11"/>
        <v>36</v>
      </c>
      <c r="IO9" s="1">
        <f t="shared" ca="1" si="11"/>
        <v>36</v>
      </c>
      <c r="IP9" s="1">
        <f t="shared" ca="1" si="11"/>
        <v>36</v>
      </c>
      <c r="IQ9" s="1">
        <f t="shared" ca="1" si="11"/>
        <v>37</v>
      </c>
      <c r="IR9" s="1">
        <f t="shared" ca="1" si="11"/>
        <v>37</v>
      </c>
      <c r="IS9" s="1">
        <f t="shared" ca="1" si="11"/>
        <v>37</v>
      </c>
      <c r="IT9" s="1">
        <f t="shared" ca="1" si="11"/>
        <v>37</v>
      </c>
      <c r="IU9" s="1">
        <f t="shared" ca="1" si="11"/>
        <v>37</v>
      </c>
      <c r="IV9" s="1">
        <f t="shared" ca="1" si="11"/>
        <v>37</v>
      </c>
      <c r="IW9" s="1">
        <f t="shared" ca="1" si="11"/>
        <v>37</v>
      </c>
      <c r="IX9" s="1">
        <f t="shared" ca="1" si="11"/>
        <v>38</v>
      </c>
      <c r="IY9" s="1">
        <f t="shared" ca="1" si="11"/>
        <v>38</v>
      </c>
      <c r="IZ9" s="1">
        <f t="shared" ca="1" si="11"/>
        <v>38</v>
      </c>
      <c r="JA9" s="1">
        <f t="shared" ca="1" si="11"/>
        <v>38</v>
      </c>
      <c r="JB9" s="1">
        <f t="shared" ca="1" si="11"/>
        <v>38</v>
      </c>
      <c r="JC9" s="1">
        <f t="shared" ref="JC9:LN9" ca="1" si="12">IF(JC5="日",JB9+1,JB9)</f>
        <v>38</v>
      </c>
      <c r="JD9" s="1">
        <f t="shared" ca="1" si="12"/>
        <v>38</v>
      </c>
      <c r="JE9" s="1">
        <f t="shared" ca="1" si="12"/>
        <v>39</v>
      </c>
      <c r="JF9" s="1">
        <f t="shared" ca="1" si="12"/>
        <v>39</v>
      </c>
      <c r="JG9" s="1">
        <f t="shared" ca="1" si="12"/>
        <v>39</v>
      </c>
      <c r="JH9" s="1">
        <f t="shared" ca="1" si="12"/>
        <v>39</v>
      </c>
      <c r="JI9" s="1">
        <f t="shared" ca="1" si="12"/>
        <v>39</v>
      </c>
      <c r="JJ9" s="1">
        <f t="shared" ca="1" si="12"/>
        <v>39</v>
      </c>
      <c r="JK9" s="1">
        <f t="shared" ca="1" si="12"/>
        <v>39</v>
      </c>
      <c r="JL9" s="1">
        <f t="shared" ca="1" si="12"/>
        <v>40</v>
      </c>
      <c r="JM9" s="1">
        <f t="shared" ca="1" si="12"/>
        <v>40</v>
      </c>
      <c r="JN9" s="1">
        <f t="shared" ca="1" si="12"/>
        <v>40</v>
      </c>
      <c r="JO9" s="1">
        <f t="shared" ca="1" si="12"/>
        <v>40</v>
      </c>
      <c r="JP9" s="1">
        <f t="shared" ca="1" si="12"/>
        <v>40</v>
      </c>
      <c r="JQ9" s="1">
        <f t="shared" ca="1" si="12"/>
        <v>40</v>
      </c>
      <c r="JR9" s="1">
        <f t="shared" ca="1" si="12"/>
        <v>40</v>
      </c>
      <c r="JS9" s="1">
        <f t="shared" ca="1" si="12"/>
        <v>41</v>
      </c>
      <c r="JT9" s="1">
        <f t="shared" ca="1" si="12"/>
        <v>41</v>
      </c>
      <c r="JU9" s="1">
        <f t="shared" ca="1" si="12"/>
        <v>41</v>
      </c>
      <c r="JV9" s="1">
        <f t="shared" ca="1" si="12"/>
        <v>41</v>
      </c>
      <c r="JW9" s="1">
        <f t="shared" ca="1" si="12"/>
        <v>41</v>
      </c>
      <c r="JX9" s="1">
        <f t="shared" ca="1" si="12"/>
        <v>41</v>
      </c>
      <c r="JY9" s="1">
        <f t="shared" ca="1" si="12"/>
        <v>41</v>
      </c>
      <c r="JZ9" s="1">
        <f t="shared" ca="1" si="12"/>
        <v>42</v>
      </c>
      <c r="KA9" s="1">
        <f t="shared" ca="1" si="12"/>
        <v>42</v>
      </c>
      <c r="KB9" s="1">
        <f t="shared" ca="1" si="12"/>
        <v>42</v>
      </c>
      <c r="KC9" s="1">
        <f t="shared" ca="1" si="12"/>
        <v>42</v>
      </c>
      <c r="KD9" s="1">
        <f t="shared" ca="1" si="12"/>
        <v>42</v>
      </c>
      <c r="KE9" s="1">
        <f t="shared" ca="1" si="12"/>
        <v>42</v>
      </c>
      <c r="KF9" s="1">
        <f t="shared" ca="1" si="12"/>
        <v>42</v>
      </c>
      <c r="KG9" s="1">
        <f t="shared" ca="1" si="12"/>
        <v>43</v>
      </c>
      <c r="KH9" s="1">
        <f t="shared" ca="1" si="12"/>
        <v>43</v>
      </c>
      <c r="KI9" s="1">
        <f t="shared" ca="1" si="12"/>
        <v>43</v>
      </c>
      <c r="KJ9" s="1">
        <f t="shared" ca="1" si="12"/>
        <v>43</v>
      </c>
      <c r="KK9" s="1">
        <f t="shared" ca="1" si="12"/>
        <v>43</v>
      </c>
      <c r="KL9" s="1">
        <f t="shared" ca="1" si="12"/>
        <v>43</v>
      </c>
      <c r="KM9" s="1">
        <f t="shared" ca="1" si="12"/>
        <v>43</v>
      </c>
      <c r="KN9" s="1">
        <f t="shared" ca="1" si="12"/>
        <v>44</v>
      </c>
      <c r="KO9" s="1">
        <f t="shared" ca="1" si="12"/>
        <v>44</v>
      </c>
      <c r="KP9" s="1">
        <f t="shared" ca="1" si="12"/>
        <v>44</v>
      </c>
      <c r="KQ9" s="1">
        <f t="shared" ca="1" si="12"/>
        <v>44</v>
      </c>
      <c r="KR9" s="1">
        <f t="shared" ca="1" si="12"/>
        <v>44</v>
      </c>
      <c r="KS9" s="1">
        <f t="shared" ca="1" si="12"/>
        <v>44</v>
      </c>
      <c r="KT9" s="1">
        <f t="shared" ca="1" si="12"/>
        <v>44</v>
      </c>
      <c r="KU9" s="1">
        <f t="shared" ca="1" si="12"/>
        <v>45</v>
      </c>
      <c r="KV9" s="393">
        <f t="shared" ca="1" si="12"/>
        <v>45</v>
      </c>
      <c r="KW9" s="394">
        <f t="shared" ca="1" si="12"/>
        <v>45</v>
      </c>
      <c r="KX9" s="394">
        <f t="shared" ca="1" si="12"/>
        <v>45</v>
      </c>
      <c r="KY9" s="394">
        <f t="shared" ca="1" si="12"/>
        <v>45</v>
      </c>
      <c r="KZ9" s="394">
        <f t="shared" ca="1" si="12"/>
        <v>45</v>
      </c>
      <c r="LA9" s="395">
        <f t="shared" ca="1" si="12"/>
        <v>45</v>
      </c>
      <c r="LB9" s="1">
        <f t="shared" ca="1" si="12"/>
        <v>46</v>
      </c>
      <c r="LC9" s="1">
        <f t="shared" ca="1" si="12"/>
        <v>46</v>
      </c>
      <c r="LD9" s="1">
        <f t="shared" ca="1" si="12"/>
        <v>46</v>
      </c>
      <c r="LE9" s="1">
        <f t="shared" ca="1" si="12"/>
        <v>46</v>
      </c>
      <c r="LF9" s="1">
        <f t="shared" ca="1" si="12"/>
        <v>46</v>
      </c>
      <c r="LG9" s="1">
        <f t="shared" ca="1" si="12"/>
        <v>46</v>
      </c>
      <c r="LH9" s="1">
        <f t="shared" ca="1" si="12"/>
        <v>46</v>
      </c>
      <c r="LI9" s="1">
        <f t="shared" ca="1" si="12"/>
        <v>47</v>
      </c>
      <c r="LJ9" s="1">
        <f t="shared" ca="1" si="12"/>
        <v>47</v>
      </c>
      <c r="LK9" s="1">
        <f t="shared" ca="1" si="12"/>
        <v>47</v>
      </c>
      <c r="LL9" s="1">
        <f t="shared" ca="1" si="12"/>
        <v>47</v>
      </c>
      <c r="LM9" s="1">
        <f t="shared" ca="1" si="12"/>
        <v>47</v>
      </c>
      <c r="LN9" s="1">
        <f t="shared" ca="1" si="12"/>
        <v>47</v>
      </c>
      <c r="LO9" s="1">
        <f t="shared" ref="LO9:NZ9" ca="1" si="13">IF(LO5="日",LN9+1,LN9)</f>
        <v>47</v>
      </c>
      <c r="LP9" s="1">
        <f t="shared" ca="1" si="13"/>
        <v>48</v>
      </c>
      <c r="LQ9" s="1">
        <f t="shared" ca="1" si="13"/>
        <v>48</v>
      </c>
      <c r="LR9" s="1">
        <f t="shared" ca="1" si="13"/>
        <v>48</v>
      </c>
      <c r="LS9" s="1">
        <f t="shared" ca="1" si="13"/>
        <v>48</v>
      </c>
      <c r="LT9" s="1">
        <f t="shared" ca="1" si="13"/>
        <v>48</v>
      </c>
      <c r="LU9" s="1">
        <f t="shared" ca="1" si="13"/>
        <v>48</v>
      </c>
      <c r="LV9" s="1">
        <f t="shared" ca="1" si="13"/>
        <v>48</v>
      </c>
      <c r="LW9" s="1">
        <f t="shared" ca="1" si="13"/>
        <v>49</v>
      </c>
      <c r="LX9" s="1">
        <f t="shared" ca="1" si="13"/>
        <v>49</v>
      </c>
      <c r="LY9" s="1">
        <f t="shared" ca="1" si="13"/>
        <v>49</v>
      </c>
      <c r="LZ9" s="1">
        <f t="shared" ca="1" si="13"/>
        <v>49</v>
      </c>
      <c r="MA9" s="1">
        <f t="shared" ca="1" si="13"/>
        <v>49</v>
      </c>
      <c r="MB9" s="1">
        <f t="shared" ca="1" si="13"/>
        <v>49</v>
      </c>
      <c r="MC9" s="1">
        <f t="shared" ca="1" si="13"/>
        <v>49</v>
      </c>
      <c r="MD9" s="1">
        <f t="shared" ca="1" si="13"/>
        <v>50</v>
      </c>
      <c r="ME9" s="1">
        <f t="shared" ca="1" si="13"/>
        <v>50</v>
      </c>
      <c r="MF9" s="1">
        <f t="shared" ca="1" si="13"/>
        <v>50</v>
      </c>
      <c r="MG9" s="1">
        <f t="shared" ca="1" si="13"/>
        <v>50</v>
      </c>
      <c r="MH9" s="1">
        <f t="shared" ca="1" si="13"/>
        <v>50</v>
      </c>
      <c r="MI9" s="1">
        <f t="shared" ca="1" si="13"/>
        <v>50</v>
      </c>
      <c r="MJ9" s="1">
        <f t="shared" ca="1" si="13"/>
        <v>50</v>
      </c>
      <c r="MK9" s="1">
        <f t="shared" ca="1" si="13"/>
        <v>51</v>
      </c>
      <c r="ML9" s="1">
        <f t="shared" ca="1" si="13"/>
        <v>51</v>
      </c>
      <c r="MM9" s="1">
        <f t="shared" ca="1" si="13"/>
        <v>51</v>
      </c>
      <c r="MN9" s="1">
        <f t="shared" ca="1" si="13"/>
        <v>51</v>
      </c>
      <c r="MO9" s="1">
        <f t="shared" ca="1" si="13"/>
        <v>51</v>
      </c>
      <c r="MP9" s="1">
        <f t="shared" ca="1" si="13"/>
        <v>51</v>
      </c>
      <c r="MQ9" s="1">
        <f t="shared" ca="1" si="13"/>
        <v>51</v>
      </c>
      <c r="MR9" s="1">
        <f t="shared" ca="1" si="13"/>
        <v>52</v>
      </c>
      <c r="MS9" s="1">
        <f t="shared" ca="1" si="13"/>
        <v>52</v>
      </c>
      <c r="MT9" s="1">
        <f t="shared" ca="1" si="13"/>
        <v>52</v>
      </c>
      <c r="MU9" s="1">
        <f t="shared" ca="1" si="13"/>
        <v>52</v>
      </c>
      <c r="MV9" s="1">
        <f t="shared" ca="1" si="13"/>
        <v>52</v>
      </c>
      <c r="MW9" s="1">
        <f t="shared" ca="1" si="13"/>
        <v>52</v>
      </c>
      <c r="MX9" s="1">
        <f t="shared" ca="1" si="13"/>
        <v>52</v>
      </c>
      <c r="MY9" s="1">
        <f t="shared" ca="1" si="13"/>
        <v>53</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54</v>
      </c>
      <c r="NH9" s="1">
        <f t="shared" ca="1" si="13"/>
        <v>54</v>
      </c>
      <c r="NI9" s="1">
        <f t="shared" ca="1" si="13"/>
        <v>54</v>
      </c>
      <c r="NJ9" s="1">
        <f t="shared" ca="1" si="13"/>
        <v>54</v>
      </c>
      <c r="NK9" s="1">
        <f t="shared" ca="1" si="13"/>
        <v>54</v>
      </c>
      <c r="NL9" s="1">
        <f t="shared" ca="1" si="13"/>
        <v>54</v>
      </c>
      <c r="NM9" s="1">
        <f t="shared" ca="1" si="13"/>
        <v>54</v>
      </c>
      <c r="NN9" s="1">
        <f t="shared" ca="1" si="13"/>
        <v>55</v>
      </c>
      <c r="NO9" s="1">
        <f t="shared" ca="1" si="13"/>
        <v>55</v>
      </c>
      <c r="NP9" s="1">
        <f t="shared" ca="1" si="13"/>
        <v>55</v>
      </c>
      <c r="NQ9" s="1">
        <f t="shared" ca="1" si="13"/>
        <v>55</v>
      </c>
      <c r="NR9" s="1">
        <f t="shared" ca="1" si="13"/>
        <v>55</v>
      </c>
      <c r="NS9" s="1">
        <f t="shared" ca="1" si="13"/>
        <v>55</v>
      </c>
      <c r="NT9" s="1">
        <f t="shared" ca="1" si="13"/>
        <v>55</v>
      </c>
      <c r="NU9" s="1">
        <f t="shared" ca="1" si="13"/>
        <v>56</v>
      </c>
      <c r="NV9" s="1">
        <f t="shared" ca="1" si="13"/>
        <v>56</v>
      </c>
      <c r="NW9" s="1">
        <f t="shared" ca="1" si="13"/>
        <v>56</v>
      </c>
      <c r="NX9" s="1">
        <f t="shared" ca="1" si="13"/>
        <v>56</v>
      </c>
      <c r="NY9" s="1">
        <f t="shared" ca="1" si="13"/>
        <v>56</v>
      </c>
      <c r="NZ9" s="1">
        <f t="shared" ca="1" si="13"/>
        <v>56</v>
      </c>
      <c r="OA9" s="1">
        <f t="shared" ref="OA9:OK9" ca="1" si="14">IF(OA5="日",NZ9+1,NZ9)</f>
        <v>56</v>
      </c>
      <c r="OB9" s="1">
        <f t="shared" ca="1" si="14"/>
        <v>57</v>
      </c>
      <c r="OC9" s="1">
        <f t="shared" ca="1" si="14"/>
        <v>57</v>
      </c>
      <c r="OD9" s="1">
        <f t="shared" ca="1" si="14"/>
        <v>57</v>
      </c>
      <c r="OE9" s="1">
        <f t="shared" ca="1" si="14"/>
        <v>57</v>
      </c>
      <c r="OF9" s="1">
        <f t="shared" ca="1" si="14"/>
        <v>57</v>
      </c>
      <c r="OG9" s="1">
        <f t="shared" ca="1" si="14"/>
        <v>57</v>
      </c>
      <c r="OH9" s="1">
        <f t="shared" ca="1" si="14"/>
        <v>57</v>
      </c>
      <c r="OI9" s="1">
        <f t="shared" ca="1" si="14"/>
        <v>58</v>
      </c>
      <c r="OJ9" s="1">
        <f t="shared" ca="1" si="14"/>
        <v>58</v>
      </c>
      <c r="OK9" s="1">
        <f t="shared" ca="1" si="14"/>
        <v>58</v>
      </c>
    </row>
    <row r="10" spans="2:404" ht="13.5" customHeight="1" x14ac:dyDescent="0.15">
      <c r="B10" s="336" t="s">
        <v>9</v>
      </c>
      <c r="C10" s="337"/>
      <c r="D10" s="338"/>
      <c r="E10" s="297">
        <f>IF(E6=0,0,1)</f>
        <v>0</v>
      </c>
      <c r="F10" s="295">
        <f t="shared" ref="F10:BQ10" si="15">IF(F6=0,0,1)</f>
        <v>0</v>
      </c>
      <c r="G10" s="295">
        <f t="shared" si="15"/>
        <v>0</v>
      </c>
      <c r="H10" s="295">
        <f t="shared" si="15"/>
        <v>0</v>
      </c>
      <c r="I10" s="295">
        <f t="shared" si="15"/>
        <v>0</v>
      </c>
      <c r="J10" s="295">
        <f t="shared" si="15"/>
        <v>0</v>
      </c>
      <c r="K10" s="295">
        <f t="shared" si="15"/>
        <v>0</v>
      </c>
      <c r="L10" s="295">
        <f t="shared" si="15"/>
        <v>0</v>
      </c>
      <c r="M10" s="295">
        <f t="shared" si="15"/>
        <v>0</v>
      </c>
      <c r="N10" s="295">
        <f t="shared" si="15"/>
        <v>0</v>
      </c>
      <c r="O10" s="295">
        <f t="shared" si="15"/>
        <v>0</v>
      </c>
      <c r="P10" s="295">
        <f t="shared" si="15"/>
        <v>0</v>
      </c>
      <c r="Q10" s="295">
        <f t="shared" si="15"/>
        <v>0</v>
      </c>
      <c r="R10" s="295">
        <f t="shared" si="15"/>
        <v>0</v>
      </c>
      <c r="S10" s="295">
        <f t="shared" si="15"/>
        <v>0</v>
      </c>
      <c r="T10" s="295">
        <f t="shared" si="15"/>
        <v>0</v>
      </c>
      <c r="U10" s="295">
        <f t="shared" si="15"/>
        <v>0</v>
      </c>
      <c r="V10" s="295">
        <f t="shared" si="15"/>
        <v>0</v>
      </c>
      <c r="W10" s="295">
        <f t="shared" si="15"/>
        <v>0</v>
      </c>
      <c r="X10" s="295">
        <f t="shared" si="15"/>
        <v>0</v>
      </c>
      <c r="Y10" s="295">
        <f t="shared" si="15"/>
        <v>0</v>
      </c>
      <c r="Z10" s="295">
        <f t="shared" si="15"/>
        <v>0</v>
      </c>
      <c r="AA10" s="295">
        <f t="shared" si="15"/>
        <v>0</v>
      </c>
      <c r="AB10" s="295">
        <f t="shared" si="15"/>
        <v>0</v>
      </c>
      <c r="AC10" s="295">
        <f t="shared" si="15"/>
        <v>0</v>
      </c>
      <c r="AD10" s="295">
        <f t="shared" si="15"/>
        <v>0</v>
      </c>
      <c r="AE10" s="295">
        <f t="shared" si="15"/>
        <v>0</v>
      </c>
      <c r="AF10" s="295">
        <f t="shared" si="15"/>
        <v>0</v>
      </c>
      <c r="AG10" s="295">
        <f t="shared" si="15"/>
        <v>0</v>
      </c>
      <c r="AH10" s="295">
        <f t="shared" si="15"/>
        <v>0</v>
      </c>
      <c r="AI10" s="296">
        <f t="shared" si="15"/>
        <v>0</v>
      </c>
      <c r="AJ10" s="297">
        <f t="shared" si="15"/>
        <v>0</v>
      </c>
      <c r="AK10" s="295">
        <f t="shared" si="15"/>
        <v>0</v>
      </c>
      <c r="AL10" s="295">
        <f t="shared" si="15"/>
        <v>0</v>
      </c>
      <c r="AM10" s="295">
        <f t="shared" si="15"/>
        <v>0</v>
      </c>
      <c r="AN10" s="295">
        <f t="shared" si="15"/>
        <v>0</v>
      </c>
      <c r="AO10" s="295">
        <f t="shared" si="15"/>
        <v>0</v>
      </c>
      <c r="AP10" s="295">
        <f t="shared" si="15"/>
        <v>0</v>
      </c>
      <c r="AQ10" s="295">
        <f t="shared" si="15"/>
        <v>0</v>
      </c>
      <c r="AR10" s="295">
        <f t="shared" si="15"/>
        <v>0</v>
      </c>
      <c r="AS10" s="295">
        <f t="shared" si="15"/>
        <v>0</v>
      </c>
      <c r="AT10" s="295">
        <f t="shared" si="15"/>
        <v>0</v>
      </c>
      <c r="AU10" s="295">
        <f t="shared" si="15"/>
        <v>0</v>
      </c>
      <c r="AV10" s="295">
        <f t="shared" si="15"/>
        <v>0</v>
      </c>
      <c r="AW10" s="295">
        <f t="shared" si="15"/>
        <v>0</v>
      </c>
      <c r="AX10" s="295">
        <f t="shared" si="15"/>
        <v>0</v>
      </c>
      <c r="AY10" s="295">
        <f t="shared" si="15"/>
        <v>0</v>
      </c>
      <c r="AZ10" s="295">
        <f t="shared" si="15"/>
        <v>0</v>
      </c>
      <c r="BA10" s="295">
        <f t="shared" si="15"/>
        <v>0</v>
      </c>
      <c r="BB10" s="295">
        <f t="shared" si="15"/>
        <v>0</v>
      </c>
      <c r="BC10" s="295">
        <f t="shared" si="15"/>
        <v>0</v>
      </c>
      <c r="BD10" s="295">
        <f t="shared" si="15"/>
        <v>0</v>
      </c>
      <c r="BE10" s="295">
        <f t="shared" si="15"/>
        <v>0</v>
      </c>
      <c r="BF10" s="295">
        <f t="shared" si="15"/>
        <v>0</v>
      </c>
      <c r="BG10" s="295">
        <f t="shared" si="15"/>
        <v>0</v>
      </c>
      <c r="BH10" s="295">
        <f t="shared" si="15"/>
        <v>0</v>
      </c>
      <c r="BI10" s="295">
        <f t="shared" si="15"/>
        <v>0</v>
      </c>
      <c r="BJ10" s="295">
        <f t="shared" si="15"/>
        <v>0</v>
      </c>
      <c r="BK10" s="295">
        <f t="shared" si="15"/>
        <v>0</v>
      </c>
      <c r="BL10" s="295">
        <f t="shared" si="15"/>
        <v>0</v>
      </c>
      <c r="BM10" s="296">
        <f t="shared" si="15"/>
        <v>0</v>
      </c>
      <c r="BN10" s="295">
        <f t="shared" si="15"/>
        <v>0</v>
      </c>
      <c r="BO10" s="295">
        <f t="shared" si="15"/>
        <v>0</v>
      </c>
      <c r="BP10" s="295">
        <f t="shared" si="15"/>
        <v>0</v>
      </c>
      <c r="BQ10" s="295">
        <f t="shared" si="15"/>
        <v>0</v>
      </c>
      <c r="BR10" s="295">
        <f t="shared" ref="BR10:EC10" si="16">IF(BR6=0,0,1)</f>
        <v>0</v>
      </c>
      <c r="BS10" s="295">
        <f t="shared" si="16"/>
        <v>0</v>
      </c>
      <c r="BT10" s="295">
        <f t="shared" si="16"/>
        <v>0</v>
      </c>
      <c r="BU10" s="295">
        <f t="shared" si="16"/>
        <v>0</v>
      </c>
      <c r="BV10" s="295">
        <f t="shared" si="16"/>
        <v>0</v>
      </c>
      <c r="BW10" s="295">
        <f t="shared" si="16"/>
        <v>0</v>
      </c>
      <c r="BX10" s="295">
        <f t="shared" si="16"/>
        <v>0</v>
      </c>
      <c r="BY10" s="295">
        <f t="shared" si="16"/>
        <v>0</v>
      </c>
      <c r="BZ10" s="295">
        <f t="shared" si="16"/>
        <v>0</v>
      </c>
      <c r="CA10" s="295">
        <f t="shared" si="16"/>
        <v>0</v>
      </c>
      <c r="CB10" s="295">
        <f t="shared" si="16"/>
        <v>0</v>
      </c>
      <c r="CC10" s="295">
        <f t="shared" si="16"/>
        <v>0</v>
      </c>
      <c r="CD10" s="295">
        <f t="shared" si="16"/>
        <v>0</v>
      </c>
      <c r="CE10" s="295">
        <f t="shared" si="16"/>
        <v>0</v>
      </c>
      <c r="CF10" s="295">
        <f t="shared" si="16"/>
        <v>0</v>
      </c>
      <c r="CG10" s="295">
        <f t="shared" si="16"/>
        <v>0</v>
      </c>
      <c r="CH10" s="295">
        <f t="shared" si="16"/>
        <v>0</v>
      </c>
      <c r="CI10" s="295">
        <f t="shared" si="16"/>
        <v>0</v>
      </c>
      <c r="CJ10" s="295">
        <f t="shared" si="16"/>
        <v>0</v>
      </c>
      <c r="CK10" s="295">
        <f t="shared" si="16"/>
        <v>0</v>
      </c>
      <c r="CL10" s="295">
        <f t="shared" si="16"/>
        <v>0</v>
      </c>
      <c r="CM10" s="295">
        <f t="shared" si="16"/>
        <v>0</v>
      </c>
      <c r="CN10" s="295">
        <f t="shared" si="16"/>
        <v>0</v>
      </c>
      <c r="CO10" s="295">
        <f t="shared" si="16"/>
        <v>0</v>
      </c>
      <c r="CP10" s="295">
        <f t="shared" si="16"/>
        <v>0</v>
      </c>
      <c r="CQ10" s="295">
        <f t="shared" si="16"/>
        <v>0</v>
      </c>
      <c r="CR10" s="296">
        <f t="shared" si="16"/>
        <v>0</v>
      </c>
      <c r="CS10" s="297">
        <f t="shared" si="16"/>
        <v>0</v>
      </c>
      <c r="CT10" s="295">
        <f t="shared" si="16"/>
        <v>0</v>
      </c>
      <c r="CU10" s="295">
        <f t="shared" si="16"/>
        <v>0</v>
      </c>
      <c r="CV10" s="295">
        <f t="shared" si="16"/>
        <v>0</v>
      </c>
      <c r="CW10" s="295">
        <f t="shared" si="16"/>
        <v>0</v>
      </c>
      <c r="CX10" s="295">
        <f t="shared" si="16"/>
        <v>0</v>
      </c>
      <c r="CY10" s="295">
        <f t="shared" si="16"/>
        <v>0</v>
      </c>
      <c r="CZ10" s="295">
        <f t="shared" si="16"/>
        <v>0</v>
      </c>
      <c r="DA10" s="295">
        <f t="shared" si="16"/>
        <v>0</v>
      </c>
      <c r="DB10" s="295">
        <f t="shared" si="16"/>
        <v>0</v>
      </c>
      <c r="DC10" s="295">
        <f t="shared" si="16"/>
        <v>0</v>
      </c>
      <c r="DD10" s="295">
        <f t="shared" si="16"/>
        <v>0</v>
      </c>
      <c r="DE10" s="295">
        <f t="shared" si="16"/>
        <v>0</v>
      </c>
      <c r="DF10" s="295">
        <f t="shared" si="16"/>
        <v>0</v>
      </c>
      <c r="DG10" s="295">
        <f t="shared" si="16"/>
        <v>0</v>
      </c>
      <c r="DH10" s="295">
        <f t="shared" si="16"/>
        <v>0</v>
      </c>
      <c r="DI10" s="295">
        <f t="shared" si="16"/>
        <v>0</v>
      </c>
      <c r="DJ10" s="295">
        <f t="shared" si="16"/>
        <v>0</v>
      </c>
      <c r="DK10" s="295">
        <f t="shared" si="16"/>
        <v>0</v>
      </c>
      <c r="DL10" s="295">
        <f t="shared" si="16"/>
        <v>0</v>
      </c>
      <c r="DM10" s="295">
        <f t="shared" si="16"/>
        <v>0</v>
      </c>
      <c r="DN10" s="295">
        <f t="shared" si="16"/>
        <v>0</v>
      </c>
      <c r="DO10" s="295">
        <f t="shared" si="16"/>
        <v>0</v>
      </c>
      <c r="DP10" s="295">
        <f t="shared" si="16"/>
        <v>0</v>
      </c>
      <c r="DQ10" s="295">
        <f t="shared" si="16"/>
        <v>0</v>
      </c>
      <c r="DR10" s="295">
        <f t="shared" si="16"/>
        <v>0</v>
      </c>
      <c r="DS10" s="295">
        <f t="shared" si="16"/>
        <v>0</v>
      </c>
      <c r="DT10" s="295">
        <f t="shared" si="16"/>
        <v>0</v>
      </c>
      <c r="DU10" s="295">
        <f t="shared" si="16"/>
        <v>0</v>
      </c>
      <c r="DV10" s="296">
        <f t="shared" si="16"/>
        <v>0</v>
      </c>
      <c r="DW10" s="297">
        <f t="shared" si="16"/>
        <v>0</v>
      </c>
      <c r="DX10" s="295">
        <f t="shared" si="16"/>
        <v>0</v>
      </c>
      <c r="DY10" s="295">
        <f t="shared" si="16"/>
        <v>0</v>
      </c>
      <c r="DZ10" s="295">
        <f t="shared" si="16"/>
        <v>0</v>
      </c>
      <c r="EA10" s="295">
        <f t="shared" si="16"/>
        <v>0</v>
      </c>
      <c r="EB10" s="295">
        <f t="shared" si="16"/>
        <v>0</v>
      </c>
      <c r="EC10" s="295">
        <f t="shared" si="16"/>
        <v>0</v>
      </c>
      <c r="ED10" s="295">
        <f t="shared" ref="ED10:GO10" si="17">IF(ED6=0,0,1)</f>
        <v>0</v>
      </c>
      <c r="EE10" s="295">
        <f t="shared" si="17"/>
        <v>0</v>
      </c>
      <c r="EF10" s="295">
        <f t="shared" si="17"/>
        <v>0</v>
      </c>
      <c r="EG10" s="295">
        <f t="shared" si="17"/>
        <v>0</v>
      </c>
      <c r="EH10" s="295">
        <f t="shared" si="17"/>
        <v>0</v>
      </c>
      <c r="EI10" s="295">
        <f t="shared" si="17"/>
        <v>0</v>
      </c>
      <c r="EJ10" s="295">
        <f t="shared" si="17"/>
        <v>0</v>
      </c>
      <c r="EK10" s="295">
        <f t="shared" si="17"/>
        <v>0</v>
      </c>
      <c r="EL10" s="295">
        <f t="shared" si="17"/>
        <v>0</v>
      </c>
      <c r="EM10" s="295">
        <f t="shared" si="17"/>
        <v>0</v>
      </c>
      <c r="EN10" s="295">
        <f t="shared" si="17"/>
        <v>0</v>
      </c>
      <c r="EO10" s="295">
        <f t="shared" si="17"/>
        <v>0</v>
      </c>
      <c r="EP10" s="295">
        <f t="shared" si="17"/>
        <v>0</v>
      </c>
      <c r="EQ10" s="295">
        <f t="shared" si="17"/>
        <v>0</v>
      </c>
      <c r="ER10" s="295">
        <f t="shared" si="17"/>
        <v>0</v>
      </c>
      <c r="ES10" s="295">
        <f t="shared" si="17"/>
        <v>0</v>
      </c>
      <c r="ET10" s="295">
        <f t="shared" si="17"/>
        <v>0</v>
      </c>
      <c r="EU10" s="295">
        <f t="shared" si="17"/>
        <v>0</v>
      </c>
      <c r="EV10" s="295">
        <f t="shared" si="17"/>
        <v>0</v>
      </c>
      <c r="EW10" s="295">
        <f t="shared" si="17"/>
        <v>0</v>
      </c>
      <c r="EX10" s="295">
        <f t="shared" si="17"/>
        <v>0</v>
      </c>
      <c r="EY10" s="295">
        <f t="shared" si="17"/>
        <v>0</v>
      </c>
      <c r="EZ10" s="295">
        <f t="shared" si="17"/>
        <v>0</v>
      </c>
      <c r="FA10" s="296">
        <f t="shared" si="17"/>
        <v>0</v>
      </c>
      <c r="FB10" s="297">
        <f t="shared" ca="1" si="17"/>
        <v>0</v>
      </c>
      <c r="FC10" s="295">
        <f t="shared" ca="1" si="17"/>
        <v>0</v>
      </c>
      <c r="FD10" s="295">
        <f t="shared" ca="1" si="17"/>
        <v>0</v>
      </c>
      <c r="FE10" s="295">
        <f t="shared" ca="1" si="17"/>
        <v>0</v>
      </c>
      <c r="FF10" s="295">
        <f t="shared" ca="1" si="17"/>
        <v>0</v>
      </c>
      <c r="FG10" s="295">
        <f t="shared" ca="1" si="17"/>
        <v>0</v>
      </c>
      <c r="FH10" s="295">
        <f t="shared" ca="1" si="17"/>
        <v>0</v>
      </c>
      <c r="FI10" s="295">
        <f t="shared" ca="1" si="17"/>
        <v>0</v>
      </c>
      <c r="FJ10" s="295">
        <f ca="1">IF(FJ6=0,0,1)</f>
        <v>0</v>
      </c>
      <c r="FK10" s="295">
        <f t="shared" ca="1" si="17"/>
        <v>0</v>
      </c>
      <c r="FL10" s="295">
        <f t="shared" ca="1" si="17"/>
        <v>0</v>
      </c>
      <c r="FM10" s="295">
        <f t="shared" ca="1" si="17"/>
        <v>0</v>
      </c>
      <c r="FN10" s="321">
        <f ca="1">IF($FM10+$FQ10&gt;0,IF(FN6=0,0,1),0)</f>
        <v>0</v>
      </c>
      <c r="FO10" s="295">
        <f ca="1">IF($FM10+$FQ10&gt;0,IF(FO6=0,0,1),0)</f>
        <v>0</v>
      </c>
      <c r="FP10" s="322">
        <f ca="1">IF($FM10+$FQ10&gt;0,IF(FP6=0,0,1),0)</f>
        <v>0</v>
      </c>
      <c r="FQ10" s="295">
        <f t="shared" ca="1" si="17"/>
        <v>0</v>
      </c>
      <c r="FR10" s="295">
        <f t="shared" ca="1" si="17"/>
        <v>0</v>
      </c>
      <c r="FS10" s="295">
        <f t="shared" ca="1" si="17"/>
        <v>0</v>
      </c>
      <c r="FT10" s="295">
        <f t="shared" ca="1" si="17"/>
        <v>0</v>
      </c>
      <c r="FU10" s="295">
        <f t="shared" ca="1" si="17"/>
        <v>0</v>
      </c>
      <c r="FV10" s="295">
        <f t="shared" ca="1" si="17"/>
        <v>0</v>
      </c>
      <c r="FW10" s="295">
        <f t="shared" ca="1" si="17"/>
        <v>0</v>
      </c>
      <c r="FX10" s="295">
        <f t="shared" ca="1" si="17"/>
        <v>0</v>
      </c>
      <c r="FY10" s="295">
        <f t="shared" ca="1" si="17"/>
        <v>0</v>
      </c>
      <c r="FZ10" s="295">
        <f t="shared" ca="1" si="17"/>
        <v>0</v>
      </c>
      <c r="GA10" s="295">
        <f t="shared" ca="1" si="17"/>
        <v>0</v>
      </c>
      <c r="GB10" s="295">
        <f t="shared" ca="1" si="17"/>
        <v>0</v>
      </c>
      <c r="GC10" s="295">
        <f t="shared" ca="1" si="17"/>
        <v>0</v>
      </c>
      <c r="GD10" s="295">
        <f t="shared" ca="1" si="17"/>
        <v>0</v>
      </c>
      <c r="GE10" s="295">
        <f t="shared" ca="1" si="17"/>
        <v>0</v>
      </c>
      <c r="GF10" s="296">
        <f t="shared" ca="1" si="17"/>
        <v>0</v>
      </c>
      <c r="GG10" s="297">
        <f t="shared" si="17"/>
        <v>0</v>
      </c>
      <c r="GH10" s="295">
        <f t="shared" si="17"/>
        <v>0</v>
      </c>
      <c r="GI10" s="295">
        <f t="shared" si="17"/>
        <v>0</v>
      </c>
      <c r="GJ10" s="295">
        <f t="shared" si="17"/>
        <v>0</v>
      </c>
      <c r="GK10" s="295">
        <f t="shared" si="17"/>
        <v>0</v>
      </c>
      <c r="GL10" s="295">
        <f t="shared" si="17"/>
        <v>0</v>
      </c>
      <c r="GM10" s="295">
        <f t="shared" si="17"/>
        <v>0</v>
      </c>
      <c r="GN10" s="295">
        <f t="shared" si="17"/>
        <v>0</v>
      </c>
      <c r="GO10" s="295">
        <f t="shared" si="17"/>
        <v>0</v>
      </c>
      <c r="GP10" s="295">
        <f t="shared" ref="GP10:JA10" si="18">IF(GP6=0,0,1)</f>
        <v>0</v>
      </c>
      <c r="GQ10" s="295">
        <f t="shared" si="18"/>
        <v>0</v>
      </c>
      <c r="GR10" s="295">
        <f t="shared" si="18"/>
        <v>0</v>
      </c>
      <c r="GS10" s="295">
        <f t="shared" si="18"/>
        <v>0</v>
      </c>
      <c r="GT10" s="295">
        <f t="shared" si="18"/>
        <v>0</v>
      </c>
      <c r="GU10" s="295">
        <f t="shared" si="18"/>
        <v>0</v>
      </c>
      <c r="GV10" s="295">
        <f t="shared" si="18"/>
        <v>0</v>
      </c>
      <c r="GW10" s="295">
        <f t="shared" si="18"/>
        <v>0</v>
      </c>
      <c r="GX10" s="295">
        <f t="shared" si="18"/>
        <v>0</v>
      </c>
      <c r="GY10" s="295">
        <f t="shared" si="18"/>
        <v>0</v>
      </c>
      <c r="GZ10" s="295">
        <f t="shared" si="18"/>
        <v>0</v>
      </c>
      <c r="HA10" s="295">
        <f t="shared" si="18"/>
        <v>0</v>
      </c>
      <c r="HB10" s="295">
        <f t="shared" si="18"/>
        <v>0</v>
      </c>
      <c r="HC10" s="295">
        <f t="shared" si="18"/>
        <v>0</v>
      </c>
      <c r="HD10" s="295">
        <f t="shared" si="18"/>
        <v>0</v>
      </c>
      <c r="HE10" s="295">
        <f t="shared" si="18"/>
        <v>0</v>
      </c>
      <c r="HF10" s="295">
        <f t="shared" si="18"/>
        <v>0</v>
      </c>
      <c r="HG10" s="295">
        <f t="shared" si="18"/>
        <v>0</v>
      </c>
      <c r="HH10" s="295">
        <f t="shared" si="18"/>
        <v>0</v>
      </c>
      <c r="HI10" s="295">
        <f t="shared" si="18"/>
        <v>0</v>
      </c>
      <c r="HJ10" s="296">
        <f t="shared" si="18"/>
        <v>0</v>
      </c>
      <c r="HK10" s="297">
        <f t="shared" si="18"/>
        <v>0</v>
      </c>
      <c r="HL10" s="295">
        <f t="shared" si="18"/>
        <v>0</v>
      </c>
      <c r="HM10" s="295">
        <f t="shared" si="18"/>
        <v>0</v>
      </c>
      <c r="HN10" s="295">
        <f t="shared" si="18"/>
        <v>0</v>
      </c>
      <c r="HO10" s="295">
        <f t="shared" si="18"/>
        <v>0</v>
      </c>
      <c r="HP10" s="295">
        <f t="shared" si="18"/>
        <v>0</v>
      </c>
      <c r="HQ10" s="295">
        <f t="shared" si="18"/>
        <v>0</v>
      </c>
      <c r="HR10" s="295">
        <f t="shared" si="18"/>
        <v>0</v>
      </c>
      <c r="HS10" s="295">
        <f t="shared" si="18"/>
        <v>0</v>
      </c>
      <c r="HT10" s="295">
        <f t="shared" si="18"/>
        <v>0</v>
      </c>
      <c r="HU10" s="295">
        <f t="shared" si="18"/>
        <v>0</v>
      </c>
      <c r="HV10" s="295">
        <f t="shared" si="18"/>
        <v>0</v>
      </c>
      <c r="HW10" s="295">
        <f t="shared" si="18"/>
        <v>0</v>
      </c>
      <c r="HX10" s="295">
        <f t="shared" si="18"/>
        <v>0</v>
      </c>
      <c r="HY10" s="295">
        <f t="shared" si="18"/>
        <v>0</v>
      </c>
      <c r="HZ10" s="295">
        <f t="shared" si="18"/>
        <v>0</v>
      </c>
      <c r="IA10" s="295">
        <f t="shared" si="18"/>
        <v>0</v>
      </c>
      <c r="IB10" s="295">
        <f t="shared" si="18"/>
        <v>0</v>
      </c>
      <c r="IC10" s="295">
        <f t="shared" si="18"/>
        <v>0</v>
      </c>
      <c r="ID10" s="295">
        <f t="shared" si="18"/>
        <v>0</v>
      </c>
      <c r="IE10" s="295">
        <f t="shared" si="18"/>
        <v>0</v>
      </c>
      <c r="IF10" s="295">
        <f t="shared" si="18"/>
        <v>0</v>
      </c>
      <c r="IG10" s="295">
        <f t="shared" si="18"/>
        <v>0</v>
      </c>
      <c r="IH10" s="295">
        <f t="shared" si="18"/>
        <v>0</v>
      </c>
      <c r="II10" s="295">
        <f t="shared" si="18"/>
        <v>0</v>
      </c>
      <c r="IJ10" s="295">
        <f t="shared" si="18"/>
        <v>0</v>
      </c>
      <c r="IK10" s="295">
        <f t="shared" si="18"/>
        <v>0</v>
      </c>
      <c r="IL10" s="295">
        <f t="shared" si="18"/>
        <v>0</v>
      </c>
      <c r="IM10" s="295">
        <f t="shared" si="18"/>
        <v>0</v>
      </c>
      <c r="IN10" s="295">
        <f t="shared" si="18"/>
        <v>0</v>
      </c>
      <c r="IO10" s="296">
        <f t="shared" si="18"/>
        <v>0</v>
      </c>
      <c r="IP10" s="297">
        <f t="shared" si="18"/>
        <v>0</v>
      </c>
      <c r="IQ10" s="295">
        <f t="shared" si="18"/>
        <v>0</v>
      </c>
      <c r="IR10" s="295">
        <f t="shared" si="18"/>
        <v>0</v>
      </c>
      <c r="IS10" s="295">
        <f t="shared" si="18"/>
        <v>0</v>
      </c>
      <c r="IT10" s="295">
        <f t="shared" si="18"/>
        <v>0</v>
      </c>
      <c r="IU10" s="295">
        <f t="shared" si="18"/>
        <v>0</v>
      </c>
      <c r="IV10" s="295">
        <f t="shared" si="18"/>
        <v>0</v>
      </c>
      <c r="IW10" s="295">
        <f t="shared" si="18"/>
        <v>0</v>
      </c>
      <c r="IX10" s="295">
        <f t="shared" si="18"/>
        <v>0</v>
      </c>
      <c r="IY10" s="295">
        <f t="shared" si="18"/>
        <v>0</v>
      </c>
      <c r="IZ10" s="295">
        <f t="shared" si="18"/>
        <v>0</v>
      </c>
      <c r="JA10" s="295">
        <f t="shared" si="18"/>
        <v>0</v>
      </c>
      <c r="JB10" s="295">
        <f t="shared" ref="JB10:LM10" si="19">IF(JB6=0,0,1)</f>
        <v>0</v>
      </c>
      <c r="JC10" s="295">
        <f t="shared" si="19"/>
        <v>0</v>
      </c>
      <c r="JD10" s="295">
        <f t="shared" si="19"/>
        <v>0</v>
      </c>
      <c r="JE10" s="295">
        <f t="shared" si="19"/>
        <v>0</v>
      </c>
      <c r="JF10" s="295">
        <f t="shared" si="19"/>
        <v>0</v>
      </c>
      <c r="JG10" s="295">
        <f t="shared" si="19"/>
        <v>0</v>
      </c>
      <c r="JH10" s="295">
        <f t="shared" si="19"/>
        <v>0</v>
      </c>
      <c r="JI10" s="295">
        <f t="shared" si="19"/>
        <v>0</v>
      </c>
      <c r="JJ10" s="295">
        <f t="shared" si="19"/>
        <v>0</v>
      </c>
      <c r="JK10" s="295">
        <f t="shared" si="19"/>
        <v>0</v>
      </c>
      <c r="JL10" s="295">
        <f t="shared" si="19"/>
        <v>0</v>
      </c>
      <c r="JM10" s="295">
        <f t="shared" si="19"/>
        <v>0</v>
      </c>
      <c r="JN10" s="295">
        <f t="shared" si="19"/>
        <v>0</v>
      </c>
      <c r="JO10" s="295">
        <f t="shared" si="19"/>
        <v>0</v>
      </c>
      <c r="JP10" s="295">
        <f t="shared" si="19"/>
        <v>0</v>
      </c>
      <c r="JQ10" s="295">
        <f t="shared" si="19"/>
        <v>0</v>
      </c>
      <c r="JR10" s="295">
        <f t="shared" si="19"/>
        <v>0</v>
      </c>
      <c r="JS10" s="296">
        <f t="shared" si="19"/>
        <v>0</v>
      </c>
      <c r="JT10" s="297">
        <f t="shared" ca="1" si="19"/>
        <v>0</v>
      </c>
      <c r="JU10" s="295">
        <f t="shared" ca="1" si="19"/>
        <v>0</v>
      </c>
      <c r="JV10" s="295">
        <f t="shared" ca="1" si="19"/>
        <v>0</v>
      </c>
      <c r="JW10" s="295">
        <f t="shared" ca="1" si="19"/>
        <v>0</v>
      </c>
      <c r="JX10" s="295">
        <f t="shared" ca="1" si="19"/>
        <v>0</v>
      </c>
      <c r="JY10" s="295">
        <f t="shared" ca="1" si="19"/>
        <v>0</v>
      </c>
      <c r="JZ10" s="295">
        <f t="shared" ca="1" si="19"/>
        <v>0</v>
      </c>
      <c r="KA10" s="295">
        <f t="shared" ca="1" si="19"/>
        <v>0</v>
      </c>
      <c r="KB10" s="295">
        <f t="shared" ca="1" si="19"/>
        <v>0</v>
      </c>
      <c r="KC10" s="295">
        <f t="shared" ca="1" si="19"/>
        <v>0</v>
      </c>
      <c r="KD10" s="295">
        <f t="shared" ca="1" si="19"/>
        <v>0</v>
      </c>
      <c r="KE10" s="295">
        <f t="shared" ca="1" si="19"/>
        <v>0</v>
      </c>
      <c r="KF10" s="295">
        <f t="shared" ca="1" si="19"/>
        <v>0</v>
      </c>
      <c r="KG10" s="295">
        <f t="shared" ca="1" si="19"/>
        <v>0</v>
      </c>
      <c r="KH10" s="295">
        <f t="shared" ca="1" si="19"/>
        <v>0</v>
      </c>
      <c r="KI10" s="295">
        <f t="shared" ca="1" si="19"/>
        <v>0</v>
      </c>
      <c r="KJ10" s="295">
        <f t="shared" ca="1" si="19"/>
        <v>0</v>
      </c>
      <c r="KK10" s="295">
        <f t="shared" ca="1" si="19"/>
        <v>0</v>
      </c>
      <c r="KL10" s="295">
        <f t="shared" ca="1" si="19"/>
        <v>0</v>
      </c>
      <c r="KM10" s="295">
        <f t="shared" ca="1" si="19"/>
        <v>0</v>
      </c>
      <c r="KN10" s="295">
        <f t="shared" ca="1" si="19"/>
        <v>0</v>
      </c>
      <c r="KO10" s="295">
        <f t="shared" ca="1" si="19"/>
        <v>0</v>
      </c>
      <c r="KP10" s="295">
        <f t="shared" ca="1" si="19"/>
        <v>0</v>
      </c>
      <c r="KQ10" s="295">
        <f t="shared" ca="1" si="19"/>
        <v>0</v>
      </c>
      <c r="KR10" s="295">
        <f t="shared" ca="1" si="19"/>
        <v>0</v>
      </c>
      <c r="KS10" s="295">
        <f t="shared" ca="1" si="19"/>
        <v>0</v>
      </c>
      <c r="KT10" s="295">
        <f t="shared" ca="1" si="19"/>
        <v>0</v>
      </c>
      <c r="KU10" s="295">
        <f ca="1">IF(KU6=0,0,1)</f>
        <v>0</v>
      </c>
      <c r="KV10" s="321">
        <f ca="1">IF($KU10+$LB10&gt;0,IF(KV6=0,0,1),0)</f>
        <v>0</v>
      </c>
      <c r="KW10" s="295">
        <f t="shared" ref="KW10:LA10" ca="1" si="20">IF($KU10+$LB10&gt;0,IF(KW6=0,0,1),0)</f>
        <v>0</v>
      </c>
      <c r="KX10" s="296">
        <f t="shared" ca="1" si="20"/>
        <v>0</v>
      </c>
      <c r="KY10" s="297">
        <f t="shared" ca="1" si="20"/>
        <v>0</v>
      </c>
      <c r="KZ10" s="295">
        <f t="shared" ca="1" si="20"/>
        <v>0</v>
      </c>
      <c r="LA10" s="322">
        <f t="shared" ca="1" si="20"/>
        <v>0</v>
      </c>
      <c r="LB10" s="295">
        <f t="shared" ca="1" si="19"/>
        <v>0</v>
      </c>
      <c r="LC10" s="295">
        <f t="shared" ca="1" si="19"/>
        <v>0</v>
      </c>
      <c r="LD10" s="295">
        <f t="shared" ca="1" si="19"/>
        <v>0</v>
      </c>
      <c r="LE10" s="295">
        <f t="shared" ca="1" si="19"/>
        <v>0</v>
      </c>
      <c r="LF10" s="295">
        <f t="shared" ca="1" si="19"/>
        <v>0</v>
      </c>
      <c r="LG10" s="295">
        <f t="shared" ca="1" si="19"/>
        <v>0</v>
      </c>
      <c r="LH10" s="295">
        <f t="shared" ca="1" si="19"/>
        <v>0</v>
      </c>
      <c r="LI10" s="295">
        <f t="shared" ca="1" si="19"/>
        <v>0</v>
      </c>
      <c r="LJ10" s="295">
        <f t="shared" ca="1" si="19"/>
        <v>0</v>
      </c>
      <c r="LK10" s="295">
        <f t="shared" ca="1" si="19"/>
        <v>0</v>
      </c>
      <c r="LL10" s="295">
        <f t="shared" ca="1" si="19"/>
        <v>0</v>
      </c>
      <c r="LM10" s="295">
        <f t="shared" ca="1" si="19"/>
        <v>0</v>
      </c>
      <c r="LN10" s="295">
        <f t="shared" ref="LN10:NY10" ca="1" si="21">IF(LN6=0,0,1)</f>
        <v>0</v>
      </c>
      <c r="LO10" s="295">
        <f t="shared" ca="1" si="21"/>
        <v>0</v>
      </c>
      <c r="LP10" s="295">
        <f t="shared" ca="1" si="21"/>
        <v>0</v>
      </c>
      <c r="LQ10" s="295">
        <f t="shared" ca="1" si="21"/>
        <v>0</v>
      </c>
      <c r="LR10" s="295">
        <f t="shared" ca="1" si="21"/>
        <v>0</v>
      </c>
      <c r="LS10" s="295">
        <f t="shared" ca="1" si="21"/>
        <v>0</v>
      </c>
      <c r="LT10" s="295">
        <f t="shared" ca="1" si="21"/>
        <v>0</v>
      </c>
      <c r="LU10" s="295">
        <f t="shared" ca="1" si="21"/>
        <v>0</v>
      </c>
      <c r="LV10" s="295">
        <f t="shared" ca="1" si="21"/>
        <v>0</v>
      </c>
      <c r="LW10" s="295">
        <f t="shared" ca="1" si="21"/>
        <v>0</v>
      </c>
      <c r="LX10" s="295">
        <f t="shared" ca="1" si="21"/>
        <v>0</v>
      </c>
      <c r="LY10" s="295">
        <f t="shared" ca="1" si="21"/>
        <v>0</v>
      </c>
      <c r="LZ10" s="295">
        <f t="shared" ca="1" si="21"/>
        <v>0</v>
      </c>
      <c r="MA10" s="295">
        <f t="shared" ca="1" si="21"/>
        <v>0</v>
      </c>
      <c r="MB10" s="295">
        <f t="shared" ca="1" si="21"/>
        <v>0</v>
      </c>
      <c r="MC10" s="296">
        <f t="shared" ca="1" si="21"/>
        <v>0</v>
      </c>
      <c r="MD10" s="297">
        <f t="shared" si="21"/>
        <v>0</v>
      </c>
      <c r="ME10" s="295">
        <f t="shared" si="21"/>
        <v>0</v>
      </c>
      <c r="MF10" s="295">
        <f t="shared" si="21"/>
        <v>0</v>
      </c>
      <c r="MG10" s="295">
        <f t="shared" si="21"/>
        <v>0</v>
      </c>
      <c r="MH10" s="295">
        <f t="shared" si="21"/>
        <v>0</v>
      </c>
      <c r="MI10" s="295">
        <f t="shared" si="21"/>
        <v>0</v>
      </c>
      <c r="MJ10" s="295">
        <f t="shared" si="21"/>
        <v>0</v>
      </c>
      <c r="MK10" s="295">
        <f t="shared" si="21"/>
        <v>0</v>
      </c>
      <c r="ML10" s="295">
        <f t="shared" si="21"/>
        <v>0</v>
      </c>
      <c r="MM10" s="295">
        <f t="shared" si="21"/>
        <v>0</v>
      </c>
      <c r="MN10" s="295">
        <f t="shared" si="21"/>
        <v>0</v>
      </c>
      <c r="MO10" s="295">
        <f t="shared" si="21"/>
        <v>0</v>
      </c>
      <c r="MP10" s="295">
        <f t="shared" si="21"/>
        <v>0</v>
      </c>
      <c r="MQ10" s="295">
        <f t="shared" si="21"/>
        <v>0</v>
      </c>
      <c r="MR10" s="295">
        <f t="shared" si="21"/>
        <v>0</v>
      </c>
      <c r="MS10" s="295">
        <f t="shared" si="21"/>
        <v>0</v>
      </c>
      <c r="MT10" s="295">
        <f t="shared" si="21"/>
        <v>0</v>
      </c>
      <c r="MU10" s="295">
        <f t="shared" si="21"/>
        <v>0</v>
      </c>
      <c r="MV10" s="295">
        <f t="shared" si="21"/>
        <v>0</v>
      </c>
      <c r="MW10" s="295">
        <f t="shared" si="21"/>
        <v>0</v>
      </c>
      <c r="MX10" s="295">
        <f t="shared" si="21"/>
        <v>0</v>
      </c>
      <c r="MY10" s="295">
        <f t="shared" si="21"/>
        <v>0</v>
      </c>
      <c r="MZ10" s="295">
        <f t="shared" si="21"/>
        <v>0</v>
      </c>
      <c r="NA10" s="295">
        <f t="shared" si="21"/>
        <v>0</v>
      </c>
      <c r="NB10" s="295">
        <f t="shared" si="21"/>
        <v>0</v>
      </c>
      <c r="NC10" s="295">
        <f t="shared" si="21"/>
        <v>0</v>
      </c>
      <c r="ND10" s="295">
        <f t="shared" si="21"/>
        <v>0</v>
      </c>
      <c r="NE10" s="295">
        <f t="shared" si="21"/>
        <v>0</v>
      </c>
      <c r="NF10" s="296">
        <f t="shared" si="21"/>
        <v>0</v>
      </c>
      <c r="NG10" s="297">
        <f t="shared" si="21"/>
        <v>0</v>
      </c>
      <c r="NH10" s="295">
        <f t="shared" si="21"/>
        <v>0</v>
      </c>
      <c r="NI10" s="295">
        <f t="shared" si="21"/>
        <v>0</v>
      </c>
      <c r="NJ10" s="295">
        <f t="shared" si="21"/>
        <v>0</v>
      </c>
      <c r="NK10" s="295">
        <f t="shared" si="21"/>
        <v>0</v>
      </c>
      <c r="NL10" s="295">
        <f t="shared" si="21"/>
        <v>0</v>
      </c>
      <c r="NM10" s="295">
        <f t="shared" si="21"/>
        <v>0</v>
      </c>
      <c r="NN10" s="295">
        <f t="shared" si="21"/>
        <v>0</v>
      </c>
      <c r="NO10" s="295">
        <f t="shared" si="21"/>
        <v>0</v>
      </c>
      <c r="NP10" s="295">
        <f t="shared" si="21"/>
        <v>0</v>
      </c>
      <c r="NQ10" s="295">
        <f t="shared" si="21"/>
        <v>0</v>
      </c>
      <c r="NR10" s="295">
        <f t="shared" si="21"/>
        <v>0</v>
      </c>
      <c r="NS10" s="295">
        <f t="shared" si="21"/>
        <v>0</v>
      </c>
      <c r="NT10" s="295">
        <f t="shared" si="21"/>
        <v>0</v>
      </c>
      <c r="NU10" s="295">
        <f t="shared" si="21"/>
        <v>0</v>
      </c>
      <c r="NV10" s="295">
        <f t="shared" si="21"/>
        <v>0</v>
      </c>
      <c r="NW10" s="295">
        <f t="shared" si="21"/>
        <v>0</v>
      </c>
      <c r="NX10" s="295">
        <f t="shared" si="21"/>
        <v>0</v>
      </c>
      <c r="NY10" s="295">
        <f t="shared" si="21"/>
        <v>0</v>
      </c>
      <c r="NZ10" s="295">
        <f t="shared" ref="NZ10:OK10" si="22">IF(NZ6=0,0,1)</f>
        <v>0</v>
      </c>
      <c r="OA10" s="295">
        <f t="shared" si="22"/>
        <v>0</v>
      </c>
      <c r="OB10" s="295">
        <f t="shared" si="22"/>
        <v>0</v>
      </c>
      <c r="OC10" s="295">
        <f t="shared" si="22"/>
        <v>0</v>
      </c>
      <c r="OD10" s="295">
        <f t="shared" si="22"/>
        <v>0</v>
      </c>
      <c r="OE10" s="295">
        <f t="shared" si="22"/>
        <v>0</v>
      </c>
      <c r="OF10" s="295">
        <f t="shared" si="22"/>
        <v>0</v>
      </c>
      <c r="OG10" s="295">
        <f t="shared" si="22"/>
        <v>0</v>
      </c>
      <c r="OH10" s="295">
        <f t="shared" si="22"/>
        <v>0</v>
      </c>
      <c r="OI10" s="295">
        <f t="shared" si="22"/>
        <v>0</v>
      </c>
      <c r="OJ10" s="295">
        <f t="shared" si="22"/>
        <v>0</v>
      </c>
      <c r="OK10" s="296">
        <f t="shared" si="22"/>
        <v>0</v>
      </c>
      <c r="OL10" t="s">
        <v>242</v>
      </c>
      <c r="OM10">
        <f ca="1">COUNTIF(E10:OK10,1)</f>
        <v>0</v>
      </c>
      <c r="ON10" s="39" t="s">
        <v>243</v>
      </c>
    </row>
    <row r="11" spans="2:404" ht="13.5" customHeight="1" x14ac:dyDescent="0.15">
      <c r="B11" s="302" t="s">
        <v>10</v>
      </c>
      <c r="C11" s="235"/>
      <c r="D11" s="303"/>
      <c r="E11" s="223">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58">
        <f t="shared" si="23"/>
        <v>0</v>
      </c>
      <c r="AJ11" s="223">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58">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58">
        <f t="shared" si="24"/>
        <v>0</v>
      </c>
      <c r="CS11" s="223">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58">
        <f t="shared" si="24"/>
        <v>0</v>
      </c>
      <c r="DW11" s="223">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58">
        <f t="shared" si="25"/>
        <v>0</v>
      </c>
      <c r="FB11" s="223">
        <f t="shared" ca="1" si="25"/>
        <v>0</v>
      </c>
      <c r="FC11">
        <f t="shared" ca="1" si="25"/>
        <v>0</v>
      </c>
      <c r="FD11">
        <f t="shared" ca="1" si="25"/>
        <v>0</v>
      </c>
      <c r="FE11">
        <f t="shared" ca="1" si="25"/>
        <v>0</v>
      </c>
      <c r="FF11">
        <f t="shared" ca="1" si="25"/>
        <v>0</v>
      </c>
      <c r="FG11">
        <f t="shared" ca="1" si="25"/>
        <v>0</v>
      </c>
      <c r="FH11">
        <f t="shared" ca="1" si="25"/>
        <v>0</v>
      </c>
      <c r="FI11">
        <f t="shared" ca="1" si="25"/>
        <v>0</v>
      </c>
      <c r="FJ11">
        <f t="shared" ca="1" si="25"/>
        <v>0</v>
      </c>
      <c r="FK11">
        <f t="shared" ca="1" si="25"/>
        <v>0</v>
      </c>
      <c r="FL11">
        <f t="shared" ca="1" si="25"/>
        <v>0</v>
      </c>
      <c r="FM11">
        <f t="shared" ca="1" si="25"/>
        <v>0</v>
      </c>
      <c r="FN11" s="349">
        <f ca="1">IF($FM11+$FQ11&gt;0,IF(FN7=0,0,1),0)</f>
        <v>0</v>
      </c>
      <c r="FO11">
        <f t="shared" ref="FO11" ca="1" si="26">IF($FM11+$FQ11&gt;0,IF(FO7=0,0,1),0)</f>
        <v>0</v>
      </c>
      <c r="FP11" s="350">
        <f ca="1">IF($FM11+$FQ11&gt;0,IF(FP7=0,0,1),0)</f>
        <v>0</v>
      </c>
      <c r="FQ11">
        <f t="shared" ca="1" si="25"/>
        <v>0</v>
      </c>
      <c r="FR11">
        <f t="shared" ca="1" si="25"/>
        <v>0</v>
      </c>
      <c r="FS11">
        <f t="shared" ca="1" si="25"/>
        <v>0</v>
      </c>
      <c r="FT11">
        <f t="shared" ca="1" si="25"/>
        <v>0</v>
      </c>
      <c r="FU11">
        <f t="shared" ca="1" si="25"/>
        <v>0</v>
      </c>
      <c r="FV11">
        <f t="shared" ca="1" si="25"/>
        <v>0</v>
      </c>
      <c r="FW11">
        <f t="shared" ca="1" si="25"/>
        <v>0</v>
      </c>
      <c r="FX11">
        <f t="shared" ca="1" si="25"/>
        <v>0</v>
      </c>
      <c r="FY11">
        <f t="shared" ca="1" si="25"/>
        <v>0</v>
      </c>
      <c r="FZ11">
        <f t="shared" ca="1" si="25"/>
        <v>0</v>
      </c>
      <c r="GA11">
        <f t="shared" ca="1" si="25"/>
        <v>0</v>
      </c>
      <c r="GB11">
        <f t="shared" ca="1" si="25"/>
        <v>0</v>
      </c>
      <c r="GC11">
        <f t="shared" ca="1" si="25"/>
        <v>0</v>
      </c>
      <c r="GD11">
        <f t="shared" ca="1" si="25"/>
        <v>0</v>
      </c>
      <c r="GE11">
        <f t="shared" ca="1" si="25"/>
        <v>0</v>
      </c>
      <c r="GF11" s="158">
        <f t="shared" ca="1" si="25"/>
        <v>0</v>
      </c>
      <c r="GG11" s="223">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58">
        <f t="shared" si="27"/>
        <v>0</v>
      </c>
      <c r="HK11" s="223">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58">
        <f t="shared" si="27"/>
        <v>0</v>
      </c>
      <c r="IP11" s="223">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58">
        <f t="shared" si="28"/>
        <v>0</v>
      </c>
      <c r="JT11" s="223">
        <f t="shared" ca="1" si="28"/>
        <v>0</v>
      </c>
      <c r="JU11">
        <f t="shared" ca="1" si="28"/>
        <v>0</v>
      </c>
      <c r="JV11">
        <f t="shared" ca="1" si="28"/>
        <v>0</v>
      </c>
      <c r="JW11">
        <f t="shared" ca="1" si="28"/>
        <v>0</v>
      </c>
      <c r="JX11">
        <f t="shared" ca="1" si="28"/>
        <v>0</v>
      </c>
      <c r="JY11">
        <f t="shared" ca="1" si="28"/>
        <v>0</v>
      </c>
      <c r="JZ11">
        <f t="shared" ca="1" si="28"/>
        <v>0</v>
      </c>
      <c r="KA11">
        <f t="shared" ca="1" si="28"/>
        <v>0</v>
      </c>
      <c r="KB11">
        <f t="shared" ca="1" si="28"/>
        <v>0</v>
      </c>
      <c r="KC11">
        <f t="shared" ca="1" si="28"/>
        <v>0</v>
      </c>
      <c r="KD11">
        <f t="shared" ca="1" si="28"/>
        <v>0</v>
      </c>
      <c r="KE11">
        <f t="shared" ca="1" si="28"/>
        <v>0</v>
      </c>
      <c r="KF11">
        <f t="shared" ca="1" si="28"/>
        <v>0</v>
      </c>
      <c r="KG11">
        <f t="shared" ca="1" si="28"/>
        <v>0</v>
      </c>
      <c r="KH11">
        <f t="shared" ca="1" si="28"/>
        <v>0</v>
      </c>
      <c r="KI11">
        <f t="shared" ca="1" si="28"/>
        <v>0</v>
      </c>
      <c r="KJ11">
        <f t="shared" ca="1" si="28"/>
        <v>0</v>
      </c>
      <c r="KK11">
        <f t="shared" ca="1" si="28"/>
        <v>0</v>
      </c>
      <c r="KL11">
        <f t="shared" ca="1" si="28"/>
        <v>0</v>
      </c>
      <c r="KM11">
        <f t="shared" ca="1" si="28"/>
        <v>0</v>
      </c>
      <c r="KN11">
        <f t="shared" ca="1" si="28"/>
        <v>0</v>
      </c>
      <c r="KO11">
        <f t="shared" ca="1" si="28"/>
        <v>0</v>
      </c>
      <c r="KP11">
        <f t="shared" ca="1" si="28"/>
        <v>0</v>
      </c>
      <c r="KQ11">
        <f t="shared" ca="1" si="28"/>
        <v>0</v>
      </c>
      <c r="KR11">
        <f t="shared" ca="1" si="28"/>
        <v>0</v>
      </c>
      <c r="KS11">
        <f t="shared" ca="1" si="28"/>
        <v>0</v>
      </c>
      <c r="KT11">
        <f t="shared" ca="1" si="28"/>
        <v>0</v>
      </c>
      <c r="KU11">
        <f ca="1">IF(KU7=0,0,1)</f>
        <v>0</v>
      </c>
      <c r="KV11" s="349">
        <f ca="1">IF($KU11+$LB11&gt;0,IF(KV7=0,0,1),0)</f>
        <v>0</v>
      </c>
      <c r="KW11">
        <f t="shared" ref="KW11:LA11" ca="1" si="29">IF($KU11+$LB11&gt;0,IF(KW7=0,0,1),0)</f>
        <v>0</v>
      </c>
      <c r="KX11" s="158">
        <f t="shared" ca="1" si="29"/>
        <v>0</v>
      </c>
      <c r="KY11" s="223">
        <f t="shared" ca="1" si="29"/>
        <v>0</v>
      </c>
      <c r="KZ11">
        <f t="shared" ca="1" si="29"/>
        <v>0</v>
      </c>
      <c r="LA11" s="350">
        <f t="shared" ca="1" si="29"/>
        <v>0</v>
      </c>
      <c r="LB11">
        <f t="shared" ca="1" si="28"/>
        <v>0</v>
      </c>
      <c r="LC11">
        <f t="shared" ca="1" si="28"/>
        <v>0</v>
      </c>
      <c r="LD11">
        <f t="shared" ca="1" si="28"/>
        <v>0</v>
      </c>
      <c r="LE11">
        <f t="shared" ca="1" si="28"/>
        <v>0</v>
      </c>
      <c r="LF11">
        <f t="shared" ca="1" si="28"/>
        <v>0</v>
      </c>
      <c r="LG11">
        <f t="shared" ca="1" si="28"/>
        <v>0</v>
      </c>
      <c r="LH11">
        <f t="shared" ca="1" si="28"/>
        <v>0</v>
      </c>
      <c r="LI11">
        <f t="shared" ca="1" si="28"/>
        <v>0</v>
      </c>
      <c r="LJ11">
        <f t="shared" ca="1" si="28"/>
        <v>0</v>
      </c>
      <c r="LK11">
        <f t="shared" ca="1" si="28"/>
        <v>0</v>
      </c>
      <c r="LL11">
        <f t="shared" ca="1" si="28"/>
        <v>0</v>
      </c>
      <c r="LM11">
        <f t="shared" ca="1" si="28"/>
        <v>0</v>
      </c>
      <c r="LN11">
        <f t="shared" ref="LN11:NY11" ca="1" si="30">IF(LN7=0,0,1)</f>
        <v>0</v>
      </c>
      <c r="LO11">
        <f t="shared" ca="1" si="30"/>
        <v>0</v>
      </c>
      <c r="LP11">
        <f t="shared" ca="1" si="30"/>
        <v>0</v>
      </c>
      <c r="LQ11">
        <f t="shared" ca="1" si="30"/>
        <v>0</v>
      </c>
      <c r="LR11">
        <f t="shared" ca="1" si="30"/>
        <v>0</v>
      </c>
      <c r="LS11">
        <f t="shared" ca="1" si="30"/>
        <v>0</v>
      </c>
      <c r="LT11">
        <f t="shared" ca="1" si="30"/>
        <v>0</v>
      </c>
      <c r="LU11">
        <f t="shared" ca="1" si="30"/>
        <v>0</v>
      </c>
      <c r="LV11">
        <f t="shared" ca="1" si="30"/>
        <v>0</v>
      </c>
      <c r="LW11">
        <f t="shared" ca="1" si="30"/>
        <v>0</v>
      </c>
      <c r="LX11">
        <f t="shared" ca="1" si="30"/>
        <v>0</v>
      </c>
      <c r="LY11">
        <f t="shared" ca="1" si="30"/>
        <v>0</v>
      </c>
      <c r="LZ11">
        <f t="shared" ca="1" si="30"/>
        <v>0</v>
      </c>
      <c r="MA11">
        <f t="shared" ca="1" si="30"/>
        <v>0</v>
      </c>
      <c r="MB11">
        <f t="shared" ca="1" si="30"/>
        <v>0</v>
      </c>
      <c r="MC11" s="158">
        <f t="shared" ca="1" si="30"/>
        <v>0</v>
      </c>
      <c r="MD11" s="223">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58">
        <f t="shared" si="30"/>
        <v>0</v>
      </c>
      <c r="NG11" s="223">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58">
        <f t="shared" si="31"/>
        <v>0</v>
      </c>
      <c r="OL11" t="s">
        <v>242</v>
      </c>
      <c r="OM11">
        <f ca="1">COUNTIF(E11:OK11,1)</f>
        <v>0</v>
      </c>
      <c r="ON11" s="39" t="s">
        <v>243</v>
      </c>
    </row>
    <row r="12" spans="2:404" ht="13.5" customHeight="1" thickBot="1" x14ac:dyDescent="0.2">
      <c r="B12" s="304" t="s">
        <v>159</v>
      </c>
      <c r="C12" s="305"/>
      <c r="D12" s="306"/>
      <c r="E12" s="335"/>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59"/>
      <c r="AJ12" s="335"/>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59"/>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59"/>
      <c r="CS12" s="335"/>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59"/>
      <c r="DW12" s="335"/>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59"/>
      <c r="FB12" s="335"/>
      <c r="FC12" s="131"/>
      <c r="FD12" s="131"/>
      <c r="FE12" s="131"/>
      <c r="FF12" s="131"/>
      <c r="FG12" s="131"/>
      <c r="FH12" s="131"/>
      <c r="FI12" s="131"/>
      <c r="FJ12" s="131"/>
      <c r="FK12" s="131"/>
      <c r="FL12" s="131"/>
      <c r="FM12" s="131"/>
      <c r="FN12" s="351"/>
      <c r="FO12" s="131"/>
      <c r="FP12" s="352"/>
      <c r="FQ12" s="131"/>
      <c r="FR12" s="131"/>
      <c r="FS12" s="131"/>
      <c r="FT12" s="131"/>
      <c r="FU12" s="131"/>
      <c r="FV12" s="131"/>
      <c r="FW12" s="131"/>
      <c r="FX12" s="131"/>
      <c r="FY12" s="131"/>
      <c r="FZ12" s="131"/>
      <c r="GA12" s="131"/>
      <c r="GB12" s="131"/>
      <c r="GC12" s="131"/>
      <c r="GD12" s="131"/>
      <c r="GE12" s="131"/>
      <c r="GF12" s="159"/>
      <c r="GG12" s="335"/>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59"/>
      <c r="HK12" s="335"/>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59"/>
      <c r="IP12" s="335"/>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59"/>
      <c r="JT12" s="335"/>
      <c r="JU12" s="131"/>
      <c r="JV12" s="131"/>
      <c r="JW12" s="131"/>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351"/>
      <c r="KW12" s="131"/>
      <c r="KX12" s="159"/>
      <c r="KY12" s="335"/>
      <c r="KZ12" s="131"/>
      <c r="LA12" s="352"/>
      <c r="LB12" s="131"/>
      <c r="LC12" s="131"/>
      <c r="LD12" s="131"/>
      <c r="LE12" s="131"/>
      <c r="LF12" s="131"/>
      <c r="LG12" s="131"/>
      <c r="LH12" s="131"/>
      <c r="LI12" s="131"/>
      <c r="LJ12" s="131"/>
      <c r="LK12" s="131"/>
      <c r="LL12" s="131"/>
      <c r="LM12" s="131"/>
      <c r="LN12" s="131"/>
      <c r="LO12" s="131"/>
      <c r="LP12" s="131"/>
      <c r="LQ12" s="131"/>
      <c r="LR12" s="131"/>
      <c r="LS12" s="131"/>
      <c r="LT12" s="131"/>
      <c r="LU12" s="131"/>
      <c r="LV12" s="131"/>
      <c r="LW12" s="131"/>
      <c r="LX12" s="131"/>
      <c r="LY12" s="131"/>
      <c r="LZ12" s="131"/>
      <c r="MA12" s="131"/>
      <c r="MB12" s="131"/>
      <c r="MC12" s="159"/>
      <c r="MD12" s="335"/>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59"/>
      <c r="NG12" s="335"/>
      <c r="NH12" s="131"/>
      <c r="NI12" s="131"/>
      <c r="NJ12" s="131"/>
      <c r="NK12" s="131"/>
      <c r="NL12" s="131"/>
      <c r="NM12" s="131"/>
      <c r="NN12" s="131"/>
      <c r="NO12" s="131"/>
      <c r="NP12" s="131"/>
      <c r="NQ12" s="131"/>
      <c r="NR12" s="131"/>
      <c r="NS12" s="131"/>
      <c r="NT12" s="131"/>
      <c r="NU12" s="131"/>
      <c r="NV12" s="131"/>
      <c r="NW12" s="131"/>
      <c r="NX12" s="131"/>
      <c r="NY12" s="131"/>
      <c r="NZ12" s="131"/>
      <c r="OA12" s="131"/>
      <c r="OB12" s="131"/>
      <c r="OC12" s="131"/>
      <c r="OD12" s="131"/>
      <c r="OE12" s="131"/>
      <c r="OF12" s="131"/>
      <c r="OG12" s="131"/>
      <c r="OH12" s="131"/>
      <c r="OI12" s="131"/>
      <c r="OJ12" s="131"/>
      <c r="OK12" s="159"/>
    </row>
    <row r="13" spans="2:404" ht="13.5" customHeight="1" x14ac:dyDescent="0.15">
      <c r="B13" s="302" t="s">
        <v>9</v>
      </c>
      <c r="C13" s="235"/>
      <c r="D13" s="303"/>
      <c r="E13" s="297">
        <f>IF(E10=1,E$5&amp;E6&amp;E$9&amp;E6&amp;E$5,0)</f>
        <v>0</v>
      </c>
      <c r="F13" s="295">
        <f>IF(F10=1,F$5&amp;F6&amp;F$9&amp;F6&amp;F$5,0)</f>
        <v>0</v>
      </c>
      <c r="G13" s="295">
        <f t="shared" ref="G13:BQ13" si="32">IF(G10=1,G$5&amp;G6&amp;G$9&amp;G6&amp;G$5,0)</f>
        <v>0</v>
      </c>
      <c r="H13" s="295">
        <f t="shared" si="32"/>
        <v>0</v>
      </c>
      <c r="I13" s="295">
        <f t="shared" si="32"/>
        <v>0</v>
      </c>
      <c r="J13" s="295">
        <f t="shared" si="32"/>
        <v>0</v>
      </c>
      <c r="K13" s="295">
        <f t="shared" si="32"/>
        <v>0</v>
      </c>
      <c r="L13" s="295">
        <f t="shared" si="32"/>
        <v>0</v>
      </c>
      <c r="M13" s="295">
        <f t="shared" si="32"/>
        <v>0</v>
      </c>
      <c r="N13" s="295">
        <f t="shared" si="32"/>
        <v>0</v>
      </c>
      <c r="O13" s="295">
        <f t="shared" si="32"/>
        <v>0</v>
      </c>
      <c r="P13" s="295">
        <f t="shared" si="32"/>
        <v>0</v>
      </c>
      <c r="Q13" s="295">
        <f t="shared" si="32"/>
        <v>0</v>
      </c>
      <c r="R13" s="295">
        <f t="shared" si="32"/>
        <v>0</v>
      </c>
      <c r="S13" s="295">
        <f t="shared" si="32"/>
        <v>0</v>
      </c>
      <c r="T13" s="295">
        <f t="shared" si="32"/>
        <v>0</v>
      </c>
      <c r="U13" s="295">
        <f t="shared" si="32"/>
        <v>0</v>
      </c>
      <c r="V13" s="295">
        <f t="shared" si="32"/>
        <v>0</v>
      </c>
      <c r="W13" s="295">
        <f t="shared" si="32"/>
        <v>0</v>
      </c>
      <c r="X13" s="295">
        <f t="shared" si="32"/>
        <v>0</v>
      </c>
      <c r="Y13" s="295">
        <f t="shared" si="32"/>
        <v>0</v>
      </c>
      <c r="Z13" s="295">
        <f t="shared" si="32"/>
        <v>0</v>
      </c>
      <c r="AA13" s="295">
        <f t="shared" si="32"/>
        <v>0</v>
      </c>
      <c r="AB13" s="295">
        <f t="shared" si="32"/>
        <v>0</v>
      </c>
      <c r="AC13" s="295">
        <f t="shared" si="32"/>
        <v>0</v>
      </c>
      <c r="AD13" s="295">
        <f t="shared" si="32"/>
        <v>0</v>
      </c>
      <c r="AE13" s="295">
        <f t="shared" si="32"/>
        <v>0</v>
      </c>
      <c r="AF13" s="295">
        <f t="shared" si="32"/>
        <v>0</v>
      </c>
      <c r="AG13" s="295">
        <f t="shared" si="32"/>
        <v>0</v>
      </c>
      <c r="AH13" s="295">
        <f t="shared" si="32"/>
        <v>0</v>
      </c>
      <c r="AI13" s="296">
        <f t="shared" si="32"/>
        <v>0</v>
      </c>
      <c r="AJ13" s="297">
        <f t="shared" si="32"/>
        <v>0</v>
      </c>
      <c r="AK13" s="295">
        <f t="shared" si="32"/>
        <v>0</v>
      </c>
      <c r="AL13" s="295">
        <f t="shared" si="32"/>
        <v>0</v>
      </c>
      <c r="AM13" s="295">
        <f t="shared" si="32"/>
        <v>0</v>
      </c>
      <c r="AN13" s="295">
        <f t="shared" si="32"/>
        <v>0</v>
      </c>
      <c r="AO13" s="295">
        <f t="shared" si="32"/>
        <v>0</v>
      </c>
      <c r="AP13" s="295">
        <f t="shared" si="32"/>
        <v>0</v>
      </c>
      <c r="AQ13" s="295">
        <f t="shared" si="32"/>
        <v>0</v>
      </c>
      <c r="AR13" s="295">
        <f t="shared" si="32"/>
        <v>0</v>
      </c>
      <c r="AS13" s="295">
        <f t="shared" si="32"/>
        <v>0</v>
      </c>
      <c r="AT13" s="295">
        <f t="shared" si="32"/>
        <v>0</v>
      </c>
      <c r="AU13" s="295">
        <f t="shared" si="32"/>
        <v>0</v>
      </c>
      <c r="AV13" s="295">
        <f t="shared" si="32"/>
        <v>0</v>
      </c>
      <c r="AW13" s="295">
        <f t="shared" si="32"/>
        <v>0</v>
      </c>
      <c r="AX13" s="295">
        <f t="shared" si="32"/>
        <v>0</v>
      </c>
      <c r="AY13" s="295">
        <f t="shared" si="32"/>
        <v>0</v>
      </c>
      <c r="AZ13" s="295">
        <f t="shared" si="32"/>
        <v>0</v>
      </c>
      <c r="BA13" s="295">
        <f t="shared" si="32"/>
        <v>0</v>
      </c>
      <c r="BB13" s="295">
        <f t="shared" si="32"/>
        <v>0</v>
      </c>
      <c r="BC13" s="295">
        <f t="shared" si="32"/>
        <v>0</v>
      </c>
      <c r="BD13" s="295">
        <f t="shared" si="32"/>
        <v>0</v>
      </c>
      <c r="BE13" s="295">
        <f t="shared" si="32"/>
        <v>0</v>
      </c>
      <c r="BF13" s="295">
        <f t="shared" si="32"/>
        <v>0</v>
      </c>
      <c r="BG13" s="295">
        <f t="shared" si="32"/>
        <v>0</v>
      </c>
      <c r="BH13" s="295">
        <f t="shared" si="32"/>
        <v>0</v>
      </c>
      <c r="BI13" s="295">
        <f t="shared" si="32"/>
        <v>0</v>
      </c>
      <c r="BJ13" s="295">
        <f t="shared" si="32"/>
        <v>0</v>
      </c>
      <c r="BK13" s="295">
        <f t="shared" si="32"/>
        <v>0</v>
      </c>
      <c r="BL13" s="295">
        <f t="shared" si="32"/>
        <v>0</v>
      </c>
      <c r="BM13" s="296">
        <f t="shared" si="32"/>
        <v>0</v>
      </c>
      <c r="BN13" s="295">
        <f t="shared" si="32"/>
        <v>0</v>
      </c>
      <c r="BO13" s="295">
        <f t="shared" si="32"/>
        <v>0</v>
      </c>
      <c r="BP13" s="295">
        <f t="shared" si="32"/>
        <v>0</v>
      </c>
      <c r="BQ13" s="295">
        <f t="shared" si="32"/>
        <v>0</v>
      </c>
      <c r="BR13" s="295">
        <f t="shared" ref="BR13:EC13" si="33">IF(BR10=1,BR$5&amp;BR6&amp;BR$9&amp;BR6&amp;BR$5,0)</f>
        <v>0</v>
      </c>
      <c r="BS13" s="295">
        <f t="shared" si="33"/>
        <v>0</v>
      </c>
      <c r="BT13" s="295">
        <f t="shared" si="33"/>
        <v>0</v>
      </c>
      <c r="BU13" s="295">
        <f t="shared" si="33"/>
        <v>0</v>
      </c>
      <c r="BV13" s="295">
        <f t="shared" si="33"/>
        <v>0</v>
      </c>
      <c r="BW13" s="295">
        <f t="shared" si="33"/>
        <v>0</v>
      </c>
      <c r="BX13" s="295">
        <f t="shared" si="33"/>
        <v>0</v>
      </c>
      <c r="BY13" s="295">
        <f t="shared" si="33"/>
        <v>0</v>
      </c>
      <c r="BZ13" s="295">
        <f t="shared" si="33"/>
        <v>0</v>
      </c>
      <c r="CA13" s="295">
        <f t="shared" si="33"/>
        <v>0</v>
      </c>
      <c r="CB13" s="295">
        <f t="shared" si="33"/>
        <v>0</v>
      </c>
      <c r="CC13" s="295">
        <f t="shared" si="33"/>
        <v>0</v>
      </c>
      <c r="CD13" s="295">
        <f t="shared" si="33"/>
        <v>0</v>
      </c>
      <c r="CE13" s="295">
        <f t="shared" si="33"/>
        <v>0</v>
      </c>
      <c r="CF13" s="295">
        <f t="shared" si="33"/>
        <v>0</v>
      </c>
      <c r="CG13" s="295">
        <f t="shared" si="33"/>
        <v>0</v>
      </c>
      <c r="CH13" s="295">
        <f t="shared" si="33"/>
        <v>0</v>
      </c>
      <c r="CI13" s="295">
        <f t="shared" si="33"/>
        <v>0</v>
      </c>
      <c r="CJ13" s="295">
        <f t="shared" si="33"/>
        <v>0</v>
      </c>
      <c r="CK13" s="295">
        <f t="shared" si="33"/>
        <v>0</v>
      </c>
      <c r="CL13" s="295">
        <f t="shared" si="33"/>
        <v>0</v>
      </c>
      <c r="CM13" s="295">
        <f t="shared" si="33"/>
        <v>0</v>
      </c>
      <c r="CN13" s="295">
        <f t="shared" si="33"/>
        <v>0</v>
      </c>
      <c r="CO13" s="295">
        <f t="shared" si="33"/>
        <v>0</v>
      </c>
      <c r="CP13" s="295">
        <f t="shared" si="33"/>
        <v>0</v>
      </c>
      <c r="CQ13" s="295">
        <f t="shared" si="33"/>
        <v>0</v>
      </c>
      <c r="CR13" s="296">
        <f t="shared" si="33"/>
        <v>0</v>
      </c>
      <c r="CS13" s="297">
        <f t="shared" si="33"/>
        <v>0</v>
      </c>
      <c r="CT13" s="295">
        <f t="shared" si="33"/>
        <v>0</v>
      </c>
      <c r="CU13" s="295">
        <f t="shared" si="33"/>
        <v>0</v>
      </c>
      <c r="CV13" s="295">
        <f t="shared" si="33"/>
        <v>0</v>
      </c>
      <c r="CW13" s="295">
        <f t="shared" si="33"/>
        <v>0</v>
      </c>
      <c r="CX13" s="295">
        <f t="shared" si="33"/>
        <v>0</v>
      </c>
      <c r="CY13" s="295">
        <f t="shared" si="33"/>
        <v>0</v>
      </c>
      <c r="CZ13" s="295">
        <f t="shared" si="33"/>
        <v>0</v>
      </c>
      <c r="DA13" s="295">
        <f t="shared" si="33"/>
        <v>0</v>
      </c>
      <c r="DB13" s="295">
        <f t="shared" si="33"/>
        <v>0</v>
      </c>
      <c r="DC13" s="295">
        <f t="shared" si="33"/>
        <v>0</v>
      </c>
      <c r="DD13" s="295">
        <f t="shared" si="33"/>
        <v>0</v>
      </c>
      <c r="DE13" s="295">
        <f t="shared" si="33"/>
        <v>0</v>
      </c>
      <c r="DF13" s="295">
        <f t="shared" si="33"/>
        <v>0</v>
      </c>
      <c r="DG13" s="295">
        <f t="shared" si="33"/>
        <v>0</v>
      </c>
      <c r="DH13" s="295">
        <f t="shared" si="33"/>
        <v>0</v>
      </c>
      <c r="DI13" s="295">
        <f t="shared" si="33"/>
        <v>0</v>
      </c>
      <c r="DJ13" s="295">
        <f t="shared" si="33"/>
        <v>0</v>
      </c>
      <c r="DK13" s="295">
        <f t="shared" si="33"/>
        <v>0</v>
      </c>
      <c r="DL13" s="295">
        <f t="shared" si="33"/>
        <v>0</v>
      </c>
      <c r="DM13" s="295">
        <f t="shared" si="33"/>
        <v>0</v>
      </c>
      <c r="DN13" s="295">
        <f t="shared" si="33"/>
        <v>0</v>
      </c>
      <c r="DO13" s="295">
        <f t="shared" si="33"/>
        <v>0</v>
      </c>
      <c r="DP13" s="295">
        <f t="shared" si="33"/>
        <v>0</v>
      </c>
      <c r="DQ13" s="295">
        <f t="shared" si="33"/>
        <v>0</v>
      </c>
      <c r="DR13" s="295">
        <f t="shared" si="33"/>
        <v>0</v>
      </c>
      <c r="DS13" s="295">
        <f t="shared" si="33"/>
        <v>0</v>
      </c>
      <c r="DT13" s="295">
        <f t="shared" si="33"/>
        <v>0</v>
      </c>
      <c r="DU13" s="295">
        <f t="shared" si="33"/>
        <v>0</v>
      </c>
      <c r="DV13" s="296">
        <f t="shared" si="33"/>
        <v>0</v>
      </c>
      <c r="DW13" s="297">
        <f t="shared" si="33"/>
        <v>0</v>
      </c>
      <c r="DX13" s="295">
        <f t="shared" si="33"/>
        <v>0</v>
      </c>
      <c r="DY13" s="295">
        <f t="shared" si="33"/>
        <v>0</v>
      </c>
      <c r="DZ13" s="295">
        <f t="shared" si="33"/>
        <v>0</v>
      </c>
      <c r="EA13" s="295">
        <f t="shared" si="33"/>
        <v>0</v>
      </c>
      <c r="EB13" s="295">
        <f t="shared" si="33"/>
        <v>0</v>
      </c>
      <c r="EC13" s="295">
        <f t="shared" si="33"/>
        <v>0</v>
      </c>
      <c r="ED13" s="295">
        <f t="shared" ref="ED13:GO13" si="34">IF(ED10=1,ED$5&amp;ED6&amp;ED$9&amp;ED6&amp;ED$5,0)</f>
        <v>0</v>
      </c>
      <c r="EE13" s="295">
        <f t="shared" si="34"/>
        <v>0</v>
      </c>
      <c r="EF13" s="295">
        <f t="shared" si="34"/>
        <v>0</v>
      </c>
      <c r="EG13" s="295">
        <f t="shared" si="34"/>
        <v>0</v>
      </c>
      <c r="EH13" s="295">
        <f t="shared" si="34"/>
        <v>0</v>
      </c>
      <c r="EI13" s="295">
        <f t="shared" si="34"/>
        <v>0</v>
      </c>
      <c r="EJ13" s="295">
        <f t="shared" si="34"/>
        <v>0</v>
      </c>
      <c r="EK13" s="295">
        <f t="shared" si="34"/>
        <v>0</v>
      </c>
      <c r="EL13" s="295">
        <f t="shared" si="34"/>
        <v>0</v>
      </c>
      <c r="EM13" s="295">
        <f t="shared" si="34"/>
        <v>0</v>
      </c>
      <c r="EN13" s="295">
        <f t="shared" si="34"/>
        <v>0</v>
      </c>
      <c r="EO13" s="295">
        <f t="shared" si="34"/>
        <v>0</v>
      </c>
      <c r="EP13" s="295">
        <f t="shared" si="34"/>
        <v>0</v>
      </c>
      <c r="EQ13" s="295">
        <f t="shared" si="34"/>
        <v>0</v>
      </c>
      <c r="ER13" s="295">
        <f t="shared" si="34"/>
        <v>0</v>
      </c>
      <c r="ES13" s="295">
        <f t="shared" si="34"/>
        <v>0</v>
      </c>
      <c r="ET13" s="295">
        <f t="shared" si="34"/>
        <v>0</v>
      </c>
      <c r="EU13" s="295">
        <f t="shared" si="34"/>
        <v>0</v>
      </c>
      <c r="EV13" s="295">
        <f t="shared" si="34"/>
        <v>0</v>
      </c>
      <c r="EW13" s="295">
        <f t="shared" si="34"/>
        <v>0</v>
      </c>
      <c r="EX13" s="295">
        <f t="shared" si="34"/>
        <v>0</v>
      </c>
      <c r="EY13" s="295">
        <f t="shared" si="34"/>
        <v>0</v>
      </c>
      <c r="EZ13" s="295">
        <f t="shared" si="34"/>
        <v>0</v>
      </c>
      <c r="FA13" s="296">
        <f t="shared" si="34"/>
        <v>0</v>
      </c>
      <c r="FB13" s="297">
        <f t="shared" ca="1" si="34"/>
        <v>0</v>
      </c>
      <c r="FC13" s="295">
        <f t="shared" ca="1" si="34"/>
        <v>0</v>
      </c>
      <c r="FD13" s="295">
        <f t="shared" ca="1" si="34"/>
        <v>0</v>
      </c>
      <c r="FE13" s="295">
        <f t="shared" ca="1" si="34"/>
        <v>0</v>
      </c>
      <c r="FF13" s="295">
        <f t="shared" ca="1" si="34"/>
        <v>0</v>
      </c>
      <c r="FG13" s="295">
        <f t="shared" ca="1" si="34"/>
        <v>0</v>
      </c>
      <c r="FH13" s="295">
        <f t="shared" ca="1" si="34"/>
        <v>0</v>
      </c>
      <c r="FI13" s="295">
        <f t="shared" ca="1" si="34"/>
        <v>0</v>
      </c>
      <c r="FJ13" s="295">
        <f t="shared" ca="1" si="34"/>
        <v>0</v>
      </c>
      <c r="FK13" s="295">
        <f t="shared" ca="1" si="34"/>
        <v>0</v>
      </c>
      <c r="FL13" s="295">
        <f t="shared" ca="1" si="34"/>
        <v>0</v>
      </c>
      <c r="FM13" s="295">
        <f t="shared" ca="1" si="34"/>
        <v>0</v>
      </c>
      <c r="FN13" s="321">
        <f t="shared" ca="1" si="34"/>
        <v>0</v>
      </c>
      <c r="FO13" s="295">
        <f t="shared" ca="1" si="34"/>
        <v>0</v>
      </c>
      <c r="FP13" s="322">
        <f t="shared" ca="1" si="34"/>
        <v>0</v>
      </c>
      <c r="FQ13" s="295">
        <f t="shared" ca="1" si="34"/>
        <v>0</v>
      </c>
      <c r="FR13" s="295">
        <f t="shared" ca="1" si="34"/>
        <v>0</v>
      </c>
      <c r="FS13" s="295">
        <f t="shared" ca="1" si="34"/>
        <v>0</v>
      </c>
      <c r="FT13" s="295">
        <f t="shared" ca="1" si="34"/>
        <v>0</v>
      </c>
      <c r="FU13" s="295">
        <f t="shared" ca="1" si="34"/>
        <v>0</v>
      </c>
      <c r="FV13" s="295">
        <f t="shared" ca="1" si="34"/>
        <v>0</v>
      </c>
      <c r="FW13" s="295">
        <f t="shared" ca="1" si="34"/>
        <v>0</v>
      </c>
      <c r="FX13" s="295">
        <f t="shared" ca="1" si="34"/>
        <v>0</v>
      </c>
      <c r="FY13" s="295">
        <f t="shared" ca="1" si="34"/>
        <v>0</v>
      </c>
      <c r="FZ13" s="295">
        <f t="shared" ca="1" si="34"/>
        <v>0</v>
      </c>
      <c r="GA13" s="295">
        <f t="shared" ca="1" si="34"/>
        <v>0</v>
      </c>
      <c r="GB13" s="295">
        <f t="shared" ca="1" si="34"/>
        <v>0</v>
      </c>
      <c r="GC13" s="295">
        <f t="shared" ca="1" si="34"/>
        <v>0</v>
      </c>
      <c r="GD13" s="295">
        <f t="shared" ca="1" si="34"/>
        <v>0</v>
      </c>
      <c r="GE13" s="295">
        <f t="shared" ca="1" si="34"/>
        <v>0</v>
      </c>
      <c r="GF13" s="296">
        <f t="shared" ca="1" si="34"/>
        <v>0</v>
      </c>
      <c r="GG13" s="297">
        <f t="shared" si="34"/>
        <v>0</v>
      </c>
      <c r="GH13" s="295">
        <f t="shared" si="34"/>
        <v>0</v>
      </c>
      <c r="GI13" s="295">
        <f t="shared" si="34"/>
        <v>0</v>
      </c>
      <c r="GJ13" s="295">
        <f t="shared" si="34"/>
        <v>0</v>
      </c>
      <c r="GK13" s="295">
        <f t="shared" si="34"/>
        <v>0</v>
      </c>
      <c r="GL13" s="295">
        <f t="shared" si="34"/>
        <v>0</v>
      </c>
      <c r="GM13" s="295">
        <f t="shared" si="34"/>
        <v>0</v>
      </c>
      <c r="GN13" s="295">
        <f t="shared" si="34"/>
        <v>0</v>
      </c>
      <c r="GO13" s="295">
        <f t="shared" si="34"/>
        <v>0</v>
      </c>
      <c r="GP13" s="295">
        <f t="shared" ref="GP13:JA13" si="35">IF(GP10=1,GP$5&amp;GP6&amp;GP$9&amp;GP6&amp;GP$5,0)</f>
        <v>0</v>
      </c>
      <c r="GQ13" s="295">
        <f t="shared" si="35"/>
        <v>0</v>
      </c>
      <c r="GR13" s="295">
        <f t="shared" si="35"/>
        <v>0</v>
      </c>
      <c r="GS13" s="295">
        <f t="shared" si="35"/>
        <v>0</v>
      </c>
      <c r="GT13" s="295">
        <f t="shared" si="35"/>
        <v>0</v>
      </c>
      <c r="GU13" s="295">
        <f t="shared" si="35"/>
        <v>0</v>
      </c>
      <c r="GV13" s="295">
        <f t="shared" si="35"/>
        <v>0</v>
      </c>
      <c r="GW13" s="295">
        <f t="shared" si="35"/>
        <v>0</v>
      </c>
      <c r="GX13" s="295">
        <f t="shared" si="35"/>
        <v>0</v>
      </c>
      <c r="GY13" s="295">
        <f t="shared" si="35"/>
        <v>0</v>
      </c>
      <c r="GZ13" s="295">
        <f t="shared" si="35"/>
        <v>0</v>
      </c>
      <c r="HA13" s="295">
        <f t="shared" si="35"/>
        <v>0</v>
      </c>
      <c r="HB13" s="295">
        <f t="shared" si="35"/>
        <v>0</v>
      </c>
      <c r="HC13" s="295">
        <f t="shared" si="35"/>
        <v>0</v>
      </c>
      <c r="HD13" s="295">
        <f t="shared" si="35"/>
        <v>0</v>
      </c>
      <c r="HE13" s="295">
        <f t="shared" si="35"/>
        <v>0</v>
      </c>
      <c r="HF13" s="295">
        <f t="shared" si="35"/>
        <v>0</v>
      </c>
      <c r="HG13" s="295">
        <f t="shared" si="35"/>
        <v>0</v>
      </c>
      <c r="HH13" s="295">
        <f t="shared" si="35"/>
        <v>0</v>
      </c>
      <c r="HI13" s="295">
        <f t="shared" si="35"/>
        <v>0</v>
      </c>
      <c r="HJ13" s="296">
        <f t="shared" si="35"/>
        <v>0</v>
      </c>
      <c r="HK13" s="297">
        <f t="shared" si="35"/>
        <v>0</v>
      </c>
      <c r="HL13" s="295">
        <f t="shared" si="35"/>
        <v>0</v>
      </c>
      <c r="HM13" s="295">
        <f t="shared" si="35"/>
        <v>0</v>
      </c>
      <c r="HN13" s="295">
        <f t="shared" si="35"/>
        <v>0</v>
      </c>
      <c r="HO13" s="295">
        <f t="shared" si="35"/>
        <v>0</v>
      </c>
      <c r="HP13" s="295">
        <f t="shared" si="35"/>
        <v>0</v>
      </c>
      <c r="HQ13" s="295">
        <f t="shared" si="35"/>
        <v>0</v>
      </c>
      <c r="HR13" s="295">
        <f t="shared" si="35"/>
        <v>0</v>
      </c>
      <c r="HS13" s="295">
        <f t="shared" si="35"/>
        <v>0</v>
      </c>
      <c r="HT13" s="295">
        <f t="shared" si="35"/>
        <v>0</v>
      </c>
      <c r="HU13" s="295">
        <f t="shared" si="35"/>
        <v>0</v>
      </c>
      <c r="HV13" s="295">
        <f t="shared" si="35"/>
        <v>0</v>
      </c>
      <c r="HW13" s="295">
        <f t="shared" si="35"/>
        <v>0</v>
      </c>
      <c r="HX13" s="295">
        <f t="shared" si="35"/>
        <v>0</v>
      </c>
      <c r="HY13" s="295">
        <f t="shared" si="35"/>
        <v>0</v>
      </c>
      <c r="HZ13" s="295">
        <f t="shared" si="35"/>
        <v>0</v>
      </c>
      <c r="IA13" s="295">
        <f t="shared" si="35"/>
        <v>0</v>
      </c>
      <c r="IB13" s="295">
        <f t="shared" si="35"/>
        <v>0</v>
      </c>
      <c r="IC13" s="295">
        <f t="shared" si="35"/>
        <v>0</v>
      </c>
      <c r="ID13" s="295">
        <f t="shared" si="35"/>
        <v>0</v>
      </c>
      <c r="IE13" s="295">
        <f t="shared" si="35"/>
        <v>0</v>
      </c>
      <c r="IF13" s="295">
        <f t="shared" si="35"/>
        <v>0</v>
      </c>
      <c r="IG13" s="295">
        <f t="shared" si="35"/>
        <v>0</v>
      </c>
      <c r="IH13" s="295">
        <f t="shared" si="35"/>
        <v>0</v>
      </c>
      <c r="II13" s="295">
        <f t="shared" si="35"/>
        <v>0</v>
      </c>
      <c r="IJ13" s="295">
        <f t="shared" si="35"/>
        <v>0</v>
      </c>
      <c r="IK13" s="295">
        <f t="shared" si="35"/>
        <v>0</v>
      </c>
      <c r="IL13" s="295">
        <f t="shared" si="35"/>
        <v>0</v>
      </c>
      <c r="IM13" s="295">
        <f t="shared" si="35"/>
        <v>0</v>
      </c>
      <c r="IN13" s="295">
        <f t="shared" si="35"/>
        <v>0</v>
      </c>
      <c r="IO13" s="296">
        <f t="shared" si="35"/>
        <v>0</v>
      </c>
      <c r="IP13" s="297">
        <f t="shared" si="35"/>
        <v>0</v>
      </c>
      <c r="IQ13" s="295">
        <f t="shared" si="35"/>
        <v>0</v>
      </c>
      <c r="IR13" s="295">
        <f t="shared" si="35"/>
        <v>0</v>
      </c>
      <c r="IS13" s="295">
        <f t="shared" si="35"/>
        <v>0</v>
      </c>
      <c r="IT13" s="295">
        <f t="shared" si="35"/>
        <v>0</v>
      </c>
      <c r="IU13" s="295">
        <f t="shared" si="35"/>
        <v>0</v>
      </c>
      <c r="IV13" s="295">
        <f t="shared" si="35"/>
        <v>0</v>
      </c>
      <c r="IW13" s="295">
        <f t="shared" si="35"/>
        <v>0</v>
      </c>
      <c r="IX13" s="295">
        <f t="shared" si="35"/>
        <v>0</v>
      </c>
      <c r="IY13" s="295">
        <f t="shared" si="35"/>
        <v>0</v>
      </c>
      <c r="IZ13" s="295">
        <f t="shared" si="35"/>
        <v>0</v>
      </c>
      <c r="JA13" s="295">
        <f t="shared" si="35"/>
        <v>0</v>
      </c>
      <c r="JB13" s="295">
        <f t="shared" ref="JB13:LM13" si="36">IF(JB10=1,JB$5&amp;JB6&amp;JB$9&amp;JB6&amp;JB$5,0)</f>
        <v>0</v>
      </c>
      <c r="JC13" s="295">
        <f t="shared" si="36"/>
        <v>0</v>
      </c>
      <c r="JD13" s="295">
        <f t="shared" si="36"/>
        <v>0</v>
      </c>
      <c r="JE13" s="295">
        <f t="shared" si="36"/>
        <v>0</v>
      </c>
      <c r="JF13" s="295">
        <f t="shared" si="36"/>
        <v>0</v>
      </c>
      <c r="JG13" s="295">
        <f t="shared" si="36"/>
        <v>0</v>
      </c>
      <c r="JH13" s="295">
        <f t="shared" si="36"/>
        <v>0</v>
      </c>
      <c r="JI13" s="295">
        <f t="shared" si="36"/>
        <v>0</v>
      </c>
      <c r="JJ13" s="295">
        <f t="shared" si="36"/>
        <v>0</v>
      </c>
      <c r="JK13" s="295">
        <f t="shared" si="36"/>
        <v>0</v>
      </c>
      <c r="JL13" s="295">
        <f t="shared" si="36"/>
        <v>0</v>
      </c>
      <c r="JM13" s="295">
        <f t="shared" si="36"/>
        <v>0</v>
      </c>
      <c r="JN13" s="295">
        <f t="shared" si="36"/>
        <v>0</v>
      </c>
      <c r="JO13" s="295">
        <f t="shared" si="36"/>
        <v>0</v>
      </c>
      <c r="JP13" s="295">
        <f t="shared" si="36"/>
        <v>0</v>
      </c>
      <c r="JQ13" s="295">
        <f t="shared" si="36"/>
        <v>0</v>
      </c>
      <c r="JR13" s="295">
        <f t="shared" si="36"/>
        <v>0</v>
      </c>
      <c r="JS13" s="296">
        <f t="shared" si="36"/>
        <v>0</v>
      </c>
      <c r="JT13" s="297">
        <f t="shared" ca="1" si="36"/>
        <v>0</v>
      </c>
      <c r="JU13" s="295">
        <f t="shared" ca="1" si="36"/>
        <v>0</v>
      </c>
      <c r="JV13" s="295">
        <f t="shared" ca="1" si="36"/>
        <v>0</v>
      </c>
      <c r="JW13" s="295">
        <f t="shared" ca="1" si="36"/>
        <v>0</v>
      </c>
      <c r="JX13" s="295">
        <f t="shared" ca="1" si="36"/>
        <v>0</v>
      </c>
      <c r="JY13" s="295">
        <f t="shared" ca="1" si="36"/>
        <v>0</v>
      </c>
      <c r="JZ13" s="295">
        <f t="shared" ca="1" si="36"/>
        <v>0</v>
      </c>
      <c r="KA13" s="295">
        <f t="shared" ca="1" si="36"/>
        <v>0</v>
      </c>
      <c r="KB13" s="295">
        <f t="shared" ca="1" si="36"/>
        <v>0</v>
      </c>
      <c r="KC13" s="295">
        <f t="shared" ca="1" si="36"/>
        <v>0</v>
      </c>
      <c r="KD13" s="295">
        <f t="shared" ca="1" si="36"/>
        <v>0</v>
      </c>
      <c r="KE13" s="295">
        <f t="shared" ca="1" si="36"/>
        <v>0</v>
      </c>
      <c r="KF13" s="295">
        <f t="shared" ca="1" si="36"/>
        <v>0</v>
      </c>
      <c r="KG13" s="295">
        <f t="shared" ca="1" si="36"/>
        <v>0</v>
      </c>
      <c r="KH13" s="295">
        <f t="shared" ca="1" si="36"/>
        <v>0</v>
      </c>
      <c r="KI13" s="295">
        <f t="shared" ca="1" si="36"/>
        <v>0</v>
      </c>
      <c r="KJ13" s="295">
        <f t="shared" ca="1" si="36"/>
        <v>0</v>
      </c>
      <c r="KK13" s="295">
        <f t="shared" ca="1" si="36"/>
        <v>0</v>
      </c>
      <c r="KL13" s="295">
        <f t="shared" ca="1" si="36"/>
        <v>0</v>
      </c>
      <c r="KM13" s="295">
        <f t="shared" ca="1" si="36"/>
        <v>0</v>
      </c>
      <c r="KN13" s="295">
        <f t="shared" ca="1" si="36"/>
        <v>0</v>
      </c>
      <c r="KO13" s="295">
        <f t="shared" ca="1" si="36"/>
        <v>0</v>
      </c>
      <c r="KP13" s="295">
        <f t="shared" ca="1" si="36"/>
        <v>0</v>
      </c>
      <c r="KQ13" s="295">
        <f t="shared" ca="1" si="36"/>
        <v>0</v>
      </c>
      <c r="KR13" s="295">
        <f t="shared" ca="1" si="36"/>
        <v>0</v>
      </c>
      <c r="KS13" s="295">
        <f t="shared" ca="1" si="36"/>
        <v>0</v>
      </c>
      <c r="KT13" s="295">
        <f t="shared" ca="1" si="36"/>
        <v>0</v>
      </c>
      <c r="KU13" s="295">
        <f t="shared" ca="1" si="36"/>
        <v>0</v>
      </c>
      <c r="KV13" s="321">
        <f t="shared" ca="1" si="36"/>
        <v>0</v>
      </c>
      <c r="KW13" s="295">
        <f t="shared" ca="1" si="36"/>
        <v>0</v>
      </c>
      <c r="KX13" s="296">
        <f t="shared" ca="1" si="36"/>
        <v>0</v>
      </c>
      <c r="KY13" s="297">
        <f t="shared" ca="1" si="36"/>
        <v>0</v>
      </c>
      <c r="KZ13" s="295">
        <f t="shared" ca="1" si="36"/>
        <v>0</v>
      </c>
      <c r="LA13" s="322">
        <f t="shared" ca="1" si="36"/>
        <v>0</v>
      </c>
      <c r="LB13" s="295">
        <f t="shared" ca="1" si="36"/>
        <v>0</v>
      </c>
      <c r="LC13" s="295">
        <f t="shared" ca="1" si="36"/>
        <v>0</v>
      </c>
      <c r="LD13" s="295">
        <f t="shared" ca="1" si="36"/>
        <v>0</v>
      </c>
      <c r="LE13" s="295">
        <f t="shared" ca="1" si="36"/>
        <v>0</v>
      </c>
      <c r="LF13" s="295">
        <f t="shared" ca="1" si="36"/>
        <v>0</v>
      </c>
      <c r="LG13" s="295">
        <f t="shared" ca="1" si="36"/>
        <v>0</v>
      </c>
      <c r="LH13" s="295">
        <f t="shared" ca="1" si="36"/>
        <v>0</v>
      </c>
      <c r="LI13" s="295">
        <f t="shared" ca="1" si="36"/>
        <v>0</v>
      </c>
      <c r="LJ13" s="295">
        <f t="shared" ca="1" si="36"/>
        <v>0</v>
      </c>
      <c r="LK13" s="295">
        <f t="shared" ca="1" si="36"/>
        <v>0</v>
      </c>
      <c r="LL13" s="295">
        <f t="shared" ca="1" si="36"/>
        <v>0</v>
      </c>
      <c r="LM13" s="295">
        <f t="shared" ca="1" si="36"/>
        <v>0</v>
      </c>
      <c r="LN13" s="295">
        <f t="shared" ref="LN13:NY13" ca="1" si="37">IF(LN10=1,LN$5&amp;LN6&amp;LN$9&amp;LN6&amp;LN$5,0)</f>
        <v>0</v>
      </c>
      <c r="LO13" s="295">
        <f t="shared" ca="1" si="37"/>
        <v>0</v>
      </c>
      <c r="LP13" s="295">
        <f t="shared" ca="1" si="37"/>
        <v>0</v>
      </c>
      <c r="LQ13" s="295">
        <f t="shared" ca="1" si="37"/>
        <v>0</v>
      </c>
      <c r="LR13" s="295">
        <f t="shared" ca="1" si="37"/>
        <v>0</v>
      </c>
      <c r="LS13" s="295">
        <f t="shared" ca="1" si="37"/>
        <v>0</v>
      </c>
      <c r="LT13" s="295">
        <f t="shared" ca="1" si="37"/>
        <v>0</v>
      </c>
      <c r="LU13" s="295">
        <f t="shared" ca="1" si="37"/>
        <v>0</v>
      </c>
      <c r="LV13" s="295">
        <f t="shared" ca="1" si="37"/>
        <v>0</v>
      </c>
      <c r="LW13" s="295">
        <f t="shared" ca="1" si="37"/>
        <v>0</v>
      </c>
      <c r="LX13" s="295">
        <f t="shared" ca="1" si="37"/>
        <v>0</v>
      </c>
      <c r="LY13" s="295">
        <f t="shared" ca="1" si="37"/>
        <v>0</v>
      </c>
      <c r="LZ13" s="295">
        <f t="shared" ca="1" si="37"/>
        <v>0</v>
      </c>
      <c r="MA13" s="295">
        <f t="shared" ca="1" si="37"/>
        <v>0</v>
      </c>
      <c r="MB13" s="295">
        <f t="shared" ca="1" si="37"/>
        <v>0</v>
      </c>
      <c r="MC13" s="296">
        <f t="shared" ca="1" si="37"/>
        <v>0</v>
      </c>
      <c r="MD13" s="297">
        <f t="shared" si="37"/>
        <v>0</v>
      </c>
      <c r="ME13" s="295">
        <f t="shared" si="37"/>
        <v>0</v>
      </c>
      <c r="MF13" s="295">
        <f t="shared" si="37"/>
        <v>0</v>
      </c>
      <c r="MG13" s="295">
        <f t="shared" si="37"/>
        <v>0</v>
      </c>
      <c r="MH13" s="295">
        <f t="shared" si="37"/>
        <v>0</v>
      </c>
      <c r="MI13" s="295">
        <f t="shared" si="37"/>
        <v>0</v>
      </c>
      <c r="MJ13" s="295">
        <f t="shared" si="37"/>
        <v>0</v>
      </c>
      <c r="MK13" s="295">
        <f t="shared" si="37"/>
        <v>0</v>
      </c>
      <c r="ML13" s="295">
        <f t="shared" si="37"/>
        <v>0</v>
      </c>
      <c r="MM13" s="295">
        <f t="shared" si="37"/>
        <v>0</v>
      </c>
      <c r="MN13" s="295">
        <f t="shared" si="37"/>
        <v>0</v>
      </c>
      <c r="MO13" s="295">
        <f t="shared" si="37"/>
        <v>0</v>
      </c>
      <c r="MP13" s="295">
        <f t="shared" si="37"/>
        <v>0</v>
      </c>
      <c r="MQ13" s="295">
        <f t="shared" si="37"/>
        <v>0</v>
      </c>
      <c r="MR13" s="295">
        <f t="shared" si="37"/>
        <v>0</v>
      </c>
      <c r="MS13" s="295">
        <f t="shared" si="37"/>
        <v>0</v>
      </c>
      <c r="MT13" s="295">
        <f t="shared" si="37"/>
        <v>0</v>
      </c>
      <c r="MU13" s="295">
        <f t="shared" si="37"/>
        <v>0</v>
      </c>
      <c r="MV13" s="295">
        <f t="shared" si="37"/>
        <v>0</v>
      </c>
      <c r="MW13" s="295">
        <f t="shared" si="37"/>
        <v>0</v>
      </c>
      <c r="MX13" s="295">
        <f t="shared" si="37"/>
        <v>0</v>
      </c>
      <c r="MY13" s="295">
        <f t="shared" si="37"/>
        <v>0</v>
      </c>
      <c r="MZ13" s="295">
        <f t="shared" si="37"/>
        <v>0</v>
      </c>
      <c r="NA13" s="295">
        <f t="shared" si="37"/>
        <v>0</v>
      </c>
      <c r="NB13" s="295">
        <f t="shared" si="37"/>
        <v>0</v>
      </c>
      <c r="NC13" s="295">
        <f t="shared" si="37"/>
        <v>0</v>
      </c>
      <c r="ND13" s="295">
        <f t="shared" si="37"/>
        <v>0</v>
      </c>
      <c r="NE13" s="295">
        <f t="shared" si="37"/>
        <v>0</v>
      </c>
      <c r="NF13" s="296">
        <f t="shared" si="37"/>
        <v>0</v>
      </c>
      <c r="NG13" s="297">
        <f t="shared" si="37"/>
        <v>0</v>
      </c>
      <c r="NH13" s="295">
        <f t="shared" si="37"/>
        <v>0</v>
      </c>
      <c r="NI13" s="295">
        <f t="shared" si="37"/>
        <v>0</v>
      </c>
      <c r="NJ13" s="295">
        <f t="shared" si="37"/>
        <v>0</v>
      </c>
      <c r="NK13" s="295">
        <f t="shared" si="37"/>
        <v>0</v>
      </c>
      <c r="NL13" s="295">
        <f t="shared" si="37"/>
        <v>0</v>
      </c>
      <c r="NM13" s="295">
        <f t="shared" si="37"/>
        <v>0</v>
      </c>
      <c r="NN13" s="295">
        <f t="shared" si="37"/>
        <v>0</v>
      </c>
      <c r="NO13" s="295">
        <f t="shared" si="37"/>
        <v>0</v>
      </c>
      <c r="NP13" s="295">
        <f t="shared" si="37"/>
        <v>0</v>
      </c>
      <c r="NQ13" s="295">
        <f t="shared" si="37"/>
        <v>0</v>
      </c>
      <c r="NR13" s="295">
        <f t="shared" si="37"/>
        <v>0</v>
      </c>
      <c r="NS13" s="295">
        <f t="shared" si="37"/>
        <v>0</v>
      </c>
      <c r="NT13" s="295">
        <f t="shared" si="37"/>
        <v>0</v>
      </c>
      <c r="NU13" s="295">
        <f t="shared" si="37"/>
        <v>0</v>
      </c>
      <c r="NV13" s="295">
        <f t="shared" si="37"/>
        <v>0</v>
      </c>
      <c r="NW13" s="295">
        <f t="shared" si="37"/>
        <v>0</v>
      </c>
      <c r="NX13" s="295">
        <f t="shared" si="37"/>
        <v>0</v>
      </c>
      <c r="NY13" s="295">
        <f t="shared" si="37"/>
        <v>0</v>
      </c>
      <c r="NZ13" s="295">
        <f t="shared" ref="NZ13:OK13" si="38">IF(NZ10=1,NZ$5&amp;NZ6&amp;NZ$9&amp;NZ6&amp;NZ$5,0)</f>
        <v>0</v>
      </c>
      <c r="OA13" s="295">
        <f t="shared" si="38"/>
        <v>0</v>
      </c>
      <c r="OB13" s="295">
        <f t="shared" si="38"/>
        <v>0</v>
      </c>
      <c r="OC13" s="295">
        <f t="shared" si="38"/>
        <v>0</v>
      </c>
      <c r="OD13" s="295">
        <f t="shared" si="38"/>
        <v>0</v>
      </c>
      <c r="OE13" s="295">
        <f t="shared" si="38"/>
        <v>0</v>
      </c>
      <c r="OF13" s="295">
        <f t="shared" si="38"/>
        <v>0</v>
      </c>
      <c r="OG13" s="295">
        <f t="shared" si="38"/>
        <v>0</v>
      </c>
      <c r="OH13" s="295">
        <f t="shared" si="38"/>
        <v>0</v>
      </c>
      <c r="OI13" s="295">
        <f t="shared" si="38"/>
        <v>0</v>
      </c>
      <c r="OJ13" s="295">
        <f t="shared" si="38"/>
        <v>0</v>
      </c>
      <c r="OK13" s="296">
        <f t="shared" si="38"/>
        <v>0</v>
      </c>
    </row>
    <row r="14" spans="2:404" ht="13.5" customHeight="1" x14ac:dyDescent="0.15">
      <c r="B14" s="302" t="s">
        <v>10</v>
      </c>
      <c r="C14" s="235"/>
      <c r="D14" s="303"/>
      <c r="E14" s="223">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58">
        <f t="shared" si="39"/>
        <v>0</v>
      </c>
      <c r="AJ14" s="223">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58">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58">
        <f t="shared" si="40"/>
        <v>0</v>
      </c>
      <c r="CS14" s="223">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58">
        <f t="shared" si="40"/>
        <v>0</v>
      </c>
      <c r="DW14" s="223">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58">
        <f t="shared" si="41"/>
        <v>0</v>
      </c>
      <c r="FB14" s="223">
        <f t="shared" ca="1" si="41"/>
        <v>0</v>
      </c>
      <c r="FC14">
        <f t="shared" ca="1" si="41"/>
        <v>0</v>
      </c>
      <c r="FD14">
        <f t="shared" ca="1" si="41"/>
        <v>0</v>
      </c>
      <c r="FE14">
        <f t="shared" ca="1" si="41"/>
        <v>0</v>
      </c>
      <c r="FF14">
        <f t="shared" ca="1" si="41"/>
        <v>0</v>
      </c>
      <c r="FG14">
        <f t="shared" ca="1" si="41"/>
        <v>0</v>
      </c>
      <c r="FH14">
        <f t="shared" ca="1" si="41"/>
        <v>0</v>
      </c>
      <c r="FI14">
        <f t="shared" ca="1" si="41"/>
        <v>0</v>
      </c>
      <c r="FJ14">
        <f t="shared" ca="1" si="41"/>
        <v>0</v>
      </c>
      <c r="FK14">
        <f t="shared" ca="1" si="41"/>
        <v>0</v>
      </c>
      <c r="FL14">
        <f t="shared" ca="1" si="41"/>
        <v>0</v>
      </c>
      <c r="FM14">
        <f t="shared" ca="1" si="41"/>
        <v>0</v>
      </c>
      <c r="FN14" s="349">
        <f t="shared" ca="1" si="41"/>
        <v>0</v>
      </c>
      <c r="FO14">
        <f t="shared" ca="1" si="41"/>
        <v>0</v>
      </c>
      <c r="FP14" s="350">
        <f t="shared" ca="1" si="41"/>
        <v>0</v>
      </c>
      <c r="FQ14">
        <f t="shared" ca="1" si="41"/>
        <v>0</v>
      </c>
      <c r="FR14">
        <f t="shared" ca="1" si="41"/>
        <v>0</v>
      </c>
      <c r="FS14">
        <f t="shared" ca="1" si="41"/>
        <v>0</v>
      </c>
      <c r="FT14">
        <f t="shared" ca="1" si="41"/>
        <v>0</v>
      </c>
      <c r="FU14">
        <f t="shared" ca="1" si="41"/>
        <v>0</v>
      </c>
      <c r="FV14">
        <f t="shared" ca="1" si="41"/>
        <v>0</v>
      </c>
      <c r="FW14">
        <f t="shared" ca="1" si="41"/>
        <v>0</v>
      </c>
      <c r="FX14">
        <f t="shared" ca="1" si="41"/>
        <v>0</v>
      </c>
      <c r="FY14">
        <f t="shared" ca="1" si="41"/>
        <v>0</v>
      </c>
      <c r="FZ14">
        <f t="shared" ca="1" si="41"/>
        <v>0</v>
      </c>
      <c r="GA14">
        <f t="shared" ca="1" si="41"/>
        <v>0</v>
      </c>
      <c r="GB14">
        <f t="shared" ca="1" si="41"/>
        <v>0</v>
      </c>
      <c r="GC14">
        <f t="shared" ca="1" si="41"/>
        <v>0</v>
      </c>
      <c r="GD14">
        <f t="shared" ca="1" si="41"/>
        <v>0</v>
      </c>
      <c r="GE14">
        <f t="shared" ca="1" si="41"/>
        <v>0</v>
      </c>
      <c r="GF14" s="158">
        <f t="shared" ca="1" si="41"/>
        <v>0</v>
      </c>
      <c r="GG14" s="223">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58">
        <f t="shared" si="42"/>
        <v>0</v>
      </c>
      <c r="HK14" s="223">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58">
        <f t="shared" si="42"/>
        <v>0</v>
      </c>
      <c r="IP14" s="223">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58">
        <f t="shared" si="43"/>
        <v>0</v>
      </c>
      <c r="JT14" s="223">
        <f t="shared" ca="1" si="43"/>
        <v>0</v>
      </c>
      <c r="JU14">
        <f t="shared" ca="1" si="43"/>
        <v>0</v>
      </c>
      <c r="JV14">
        <f t="shared" ca="1" si="43"/>
        <v>0</v>
      </c>
      <c r="JW14">
        <f t="shared" ca="1" si="43"/>
        <v>0</v>
      </c>
      <c r="JX14">
        <f t="shared" ca="1" si="43"/>
        <v>0</v>
      </c>
      <c r="JY14">
        <f t="shared" ca="1" si="43"/>
        <v>0</v>
      </c>
      <c r="JZ14">
        <f t="shared" ca="1" si="43"/>
        <v>0</v>
      </c>
      <c r="KA14">
        <f t="shared" ca="1" si="43"/>
        <v>0</v>
      </c>
      <c r="KB14">
        <f t="shared" ca="1" si="43"/>
        <v>0</v>
      </c>
      <c r="KC14">
        <f t="shared" ca="1" si="43"/>
        <v>0</v>
      </c>
      <c r="KD14">
        <f t="shared" ca="1" si="43"/>
        <v>0</v>
      </c>
      <c r="KE14">
        <f t="shared" ca="1" si="43"/>
        <v>0</v>
      </c>
      <c r="KF14">
        <f t="shared" ca="1" si="43"/>
        <v>0</v>
      </c>
      <c r="KG14">
        <f t="shared" ca="1" si="43"/>
        <v>0</v>
      </c>
      <c r="KH14">
        <f t="shared" ca="1" si="43"/>
        <v>0</v>
      </c>
      <c r="KI14">
        <f t="shared" ca="1" si="43"/>
        <v>0</v>
      </c>
      <c r="KJ14">
        <f t="shared" ca="1" si="43"/>
        <v>0</v>
      </c>
      <c r="KK14">
        <f t="shared" ca="1" si="43"/>
        <v>0</v>
      </c>
      <c r="KL14">
        <f t="shared" ca="1" si="43"/>
        <v>0</v>
      </c>
      <c r="KM14">
        <f t="shared" ca="1" si="43"/>
        <v>0</v>
      </c>
      <c r="KN14">
        <f t="shared" ca="1" si="43"/>
        <v>0</v>
      </c>
      <c r="KO14">
        <f t="shared" ca="1" si="43"/>
        <v>0</v>
      </c>
      <c r="KP14">
        <f t="shared" ca="1" si="43"/>
        <v>0</v>
      </c>
      <c r="KQ14">
        <f t="shared" ca="1" si="43"/>
        <v>0</v>
      </c>
      <c r="KR14">
        <f t="shared" ca="1" si="43"/>
        <v>0</v>
      </c>
      <c r="KS14">
        <f t="shared" ca="1" si="43"/>
        <v>0</v>
      </c>
      <c r="KT14">
        <f t="shared" ca="1" si="43"/>
        <v>0</v>
      </c>
      <c r="KU14">
        <f t="shared" ca="1" si="43"/>
        <v>0</v>
      </c>
      <c r="KV14" s="349">
        <f t="shared" ca="1" si="43"/>
        <v>0</v>
      </c>
      <c r="KW14">
        <f t="shared" ca="1" si="43"/>
        <v>0</v>
      </c>
      <c r="KX14" s="158">
        <f t="shared" ca="1" si="43"/>
        <v>0</v>
      </c>
      <c r="KY14" s="223">
        <f t="shared" ca="1" si="43"/>
        <v>0</v>
      </c>
      <c r="KZ14">
        <f t="shared" ca="1" si="43"/>
        <v>0</v>
      </c>
      <c r="LA14" s="350">
        <f t="shared" ca="1" si="43"/>
        <v>0</v>
      </c>
      <c r="LB14">
        <f t="shared" ca="1" si="43"/>
        <v>0</v>
      </c>
      <c r="LC14">
        <f t="shared" ca="1" si="43"/>
        <v>0</v>
      </c>
      <c r="LD14">
        <f t="shared" ca="1" si="43"/>
        <v>0</v>
      </c>
      <c r="LE14">
        <f t="shared" ca="1" si="43"/>
        <v>0</v>
      </c>
      <c r="LF14">
        <f t="shared" ca="1" si="43"/>
        <v>0</v>
      </c>
      <c r="LG14">
        <f t="shared" ca="1" si="43"/>
        <v>0</v>
      </c>
      <c r="LH14">
        <f t="shared" ca="1" si="43"/>
        <v>0</v>
      </c>
      <c r="LI14">
        <f t="shared" ca="1" si="43"/>
        <v>0</v>
      </c>
      <c r="LJ14">
        <f t="shared" ca="1" si="43"/>
        <v>0</v>
      </c>
      <c r="LK14">
        <f t="shared" ca="1" si="43"/>
        <v>0</v>
      </c>
      <c r="LL14">
        <f t="shared" ca="1" si="43"/>
        <v>0</v>
      </c>
      <c r="LM14">
        <f t="shared" ca="1" si="43"/>
        <v>0</v>
      </c>
      <c r="LN14">
        <f t="shared" ref="LN14:NY14" ca="1" si="44">IF(LN11=1,LN$5&amp;LN7&amp;LN$9&amp;LN7&amp;LN$5,0)</f>
        <v>0</v>
      </c>
      <c r="LO14">
        <f t="shared" ca="1" si="44"/>
        <v>0</v>
      </c>
      <c r="LP14">
        <f t="shared" ca="1" si="44"/>
        <v>0</v>
      </c>
      <c r="LQ14">
        <f t="shared" ca="1" si="44"/>
        <v>0</v>
      </c>
      <c r="LR14">
        <f t="shared" ca="1" si="44"/>
        <v>0</v>
      </c>
      <c r="LS14">
        <f t="shared" ca="1" si="44"/>
        <v>0</v>
      </c>
      <c r="LT14">
        <f t="shared" ca="1" si="44"/>
        <v>0</v>
      </c>
      <c r="LU14">
        <f t="shared" ca="1" si="44"/>
        <v>0</v>
      </c>
      <c r="LV14">
        <f t="shared" ca="1" si="44"/>
        <v>0</v>
      </c>
      <c r="LW14">
        <f t="shared" ca="1" si="44"/>
        <v>0</v>
      </c>
      <c r="LX14">
        <f t="shared" ca="1" si="44"/>
        <v>0</v>
      </c>
      <c r="LY14">
        <f t="shared" ca="1" si="44"/>
        <v>0</v>
      </c>
      <c r="LZ14">
        <f t="shared" ca="1" si="44"/>
        <v>0</v>
      </c>
      <c r="MA14">
        <f t="shared" ca="1" si="44"/>
        <v>0</v>
      </c>
      <c r="MB14">
        <f t="shared" ca="1" si="44"/>
        <v>0</v>
      </c>
      <c r="MC14" s="158">
        <f t="shared" ca="1" si="44"/>
        <v>0</v>
      </c>
      <c r="MD14" s="223">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58">
        <f t="shared" si="44"/>
        <v>0</v>
      </c>
      <c r="NG14" s="223">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58">
        <f t="shared" si="45"/>
        <v>0</v>
      </c>
    </row>
    <row r="15" spans="2:404" ht="13.5" customHeight="1" thickBot="1" x14ac:dyDescent="0.2">
      <c r="B15" s="304" t="s">
        <v>161</v>
      </c>
      <c r="C15" s="305"/>
      <c r="D15" s="306"/>
      <c r="E15" s="335"/>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59"/>
      <c r="AJ15" s="335"/>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59"/>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59"/>
      <c r="CS15" s="335"/>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59"/>
      <c r="DW15" s="335"/>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59"/>
      <c r="FB15" s="335"/>
      <c r="FC15" s="131"/>
      <c r="FD15" s="131"/>
      <c r="FE15" s="131"/>
      <c r="FF15" s="131"/>
      <c r="FG15" s="131"/>
      <c r="FH15" s="131"/>
      <c r="FI15" s="131"/>
      <c r="FJ15" s="131"/>
      <c r="FK15" s="131"/>
      <c r="FL15" s="131"/>
      <c r="FM15" s="131"/>
      <c r="FN15" s="351"/>
      <c r="FO15" s="131"/>
      <c r="FP15" s="352"/>
      <c r="FQ15" s="131"/>
      <c r="FR15" s="131"/>
      <c r="FS15" s="131"/>
      <c r="FT15" s="131"/>
      <c r="FU15" s="131"/>
      <c r="FV15" s="131"/>
      <c r="FW15" s="131"/>
      <c r="FX15" s="131"/>
      <c r="FY15" s="131"/>
      <c r="FZ15" s="131"/>
      <c r="GA15" s="131"/>
      <c r="GB15" s="131"/>
      <c r="GC15" s="131"/>
      <c r="GD15" s="131"/>
      <c r="GE15" s="131"/>
      <c r="GF15" s="159"/>
      <c r="GG15" s="335"/>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59"/>
      <c r="HK15" s="335"/>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59"/>
      <c r="IP15" s="335"/>
      <c r="IQ15" s="131"/>
      <c r="IR15" s="131"/>
      <c r="IS15" s="131"/>
      <c r="IT15" s="131"/>
      <c r="IU15" s="131"/>
      <c r="IV15" s="131"/>
      <c r="IW15" s="131"/>
      <c r="IX15" s="131"/>
      <c r="IY15" s="131"/>
      <c r="IZ15" s="131"/>
      <c r="JA15" s="131"/>
      <c r="JB15" s="131"/>
      <c r="JC15" s="131"/>
      <c r="JD15" s="131"/>
      <c r="JE15" s="131"/>
      <c r="JF15" s="131"/>
      <c r="JG15" s="131"/>
      <c r="JH15" s="131"/>
      <c r="JI15" s="131"/>
      <c r="JJ15" s="131"/>
      <c r="JK15" s="131"/>
      <c r="JL15" s="131"/>
      <c r="JM15" s="131"/>
      <c r="JN15" s="131"/>
      <c r="JO15" s="131"/>
      <c r="JP15" s="131"/>
      <c r="JQ15" s="131"/>
      <c r="JR15" s="131"/>
      <c r="JS15" s="159"/>
      <c r="JT15" s="335"/>
      <c r="JU15" s="131"/>
      <c r="JV15" s="131"/>
      <c r="JW15" s="131"/>
      <c r="JX15" s="131"/>
      <c r="JY15" s="131"/>
      <c r="JZ15" s="131"/>
      <c r="KA15" s="131"/>
      <c r="KB15" s="131"/>
      <c r="KC15" s="131"/>
      <c r="KD15" s="131"/>
      <c r="KE15" s="131"/>
      <c r="KF15" s="131"/>
      <c r="KG15" s="131"/>
      <c r="KH15" s="131"/>
      <c r="KI15" s="131"/>
      <c r="KJ15" s="131"/>
      <c r="KK15" s="131"/>
      <c r="KL15" s="131"/>
      <c r="KM15" s="131"/>
      <c r="KN15" s="131"/>
      <c r="KO15" s="131"/>
      <c r="KP15" s="131"/>
      <c r="KQ15" s="131"/>
      <c r="KR15" s="131"/>
      <c r="KS15" s="131"/>
      <c r="KT15" s="131"/>
      <c r="KU15" s="131"/>
      <c r="KV15" s="396"/>
      <c r="KW15" s="397"/>
      <c r="KX15" s="398"/>
      <c r="KY15" s="399"/>
      <c r="KZ15" s="397"/>
      <c r="LA15" s="400"/>
      <c r="LB15" s="131"/>
      <c r="LC15" s="131"/>
      <c r="LD15" s="131"/>
      <c r="LE15" s="131"/>
      <c r="LF15" s="131"/>
      <c r="LG15" s="131"/>
      <c r="LH15" s="131"/>
      <c r="LI15" s="131"/>
      <c r="LJ15" s="131"/>
      <c r="LK15" s="131"/>
      <c r="LL15" s="131"/>
      <c r="LM15" s="131"/>
      <c r="LN15" s="131"/>
      <c r="LO15" s="131"/>
      <c r="LP15" s="131"/>
      <c r="LQ15" s="131"/>
      <c r="LR15" s="131"/>
      <c r="LS15" s="131"/>
      <c r="LT15" s="131"/>
      <c r="LU15" s="131"/>
      <c r="LV15" s="131"/>
      <c r="LW15" s="131"/>
      <c r="LX15" s="131"/>
      <c r="LY15" s="131"/>
      <c r="LZ15" s="131"/>
      <c r="MA15" s="131"/>
      <c r="MB15" s="131"/>
      <c r="MC15" s="159"/>
      <c r="MD15" s="335"/>
      <c r="ME15" s="131"/>
      <c r="MF15" s="131"/>
      <c r="MG15" s="131"/>
      <c r="MH15" s="131"/>
      <c r="MI15" s="131"/>
      <c r="MJ15" s="131"/>
      <c r="MK15" s="131"/>
      <c r="ML15" s="131"/>
      <c r="MM15" s="131"/>
      <c r="MN15" s="131"/>
      <c r="MO15" s="131"/>
      <c r="MP15" s="131"/>
      <c r="MQ15" s="131"/>
      <c r="MR15" s="131"/>
      <c r="MS15" s="131"/>
      <c r="MT15" s="131"/>
      <c r="MU15" s="131"/>
      <c r="MV15" s="131"/>
      <c r="MW15" s="131"/>
      <c r="MX15" s="131"/>
      <c r="MY15" s="131"/>
      <c r="MZ15" s="131"/>
      <c r="NA15" s="131"/>
      <c r="NB15" s="131"/>
      <c r="NC15" s="131"/>
      <c r="ND15" s="131"/>
      <c r="NE15" s="131"/>
      <c r="NF15" s="159"/>
      <c r="NG15" s="335"/>
      <c r="NH15" s="131"/>
      <c r="NI15" s="131"/>
      <c r="NJ15" s="131"/>
      <c r="NK15" s="131"/>
      <c r="NL15" s="131"/>
      <c r="NM15" s="131"/>
      <c r="NN15" s="131"/>
      <c r="NO15" s="131"/>
      <c r="NP15" s="131"/>
      <c r="NQ15" s="131"/>
      <c r="NR15" s="131"/>
      <c r="NS15" s="131"/>
      <c r="NT15" s="131"/>
      <c r="NU15" s="131"/>
      <c r="NV15" s="131"/>
      <c r="NW15" s="131"/>
      <c r="NX15" s="131"/>
      <c r="NY15" s="131"/>
      <c r="NZ15" s="131"/>
      <c r="OA15" s="131"/>
      <c r="OB15" s="131"/>
      <c r="OC15" s="131"/>
      <c r="OD15" s="131"/>
      <c r="OE15" s="131"/>
      <c r="OF15" s="131"/>
      <c r="OG15" s="131"/>
      <c r="OH15" s="131"/>
      <c r="OI15" s="131"/>
      <c r="OJ15" s="131"/>
      <c r="OK15" s="159"/>
    </row>
    <row r="16" spans="2:404" ht="13.5" customHeight="1" x14ac:dyDescent="0.15">
      <c r="B16" s="297"/>
      <c r="C16" s="295"/>
      <c r="D16" s="296"/>
      <c r="E16" s="297">
        <v>1</v>
      </c>
      <c r="F16" s="296"/>
      <c r="G16" s="297">
        <v>2</v>
      </c>
      <c r="H16" s="296"/>
      <c r="I16" s="297">
        <v>3</v>
      </c>
      <c r="J16" s="296"/>
      <c r="K16" s="297">
        <v>4</v>
      </c>
      <c r="L16" s="296"/>
      <c r="M16" s="297">
        <v>5</v>
      </c>
      <c r="N16" s="296"/>
      <c r="O16" s="297">
        <v>6</v>
      </c>
      <c r="P16" s="296"/>
      <c r="Q16" s="297">
        <v>7</v>
      </c>
      <c r="R16" s="296"/>
      <c r="S16" s="297">
        <v>8</v>
      </c>
      <c r="T16" s="296"/>
      <c r="U16" s="297">
        <v>9</v>
      </c>
      <c r="V16" s="296"/>
      <c r="W16" s="297">
        <v>10</v>
      </c>
      <c r="X16" s="296"/>
      <c r="Y16" s="297">
        <v>11</v>
      </c>
      <c r="Z16" s="296"/>
      <c r="AA16" s="297">
        <v>12</v>
      </c>
      <c r="AB16" s="296"/>
      <c r="AC16" s="297">
        <v>13</v>
      </c>
      <c r="AD16" s="296"/>
      <c r="AE16" s="297">
        <v>14</v>
      </c>
      <c r="AF16" s="296"/>
      <c r="AG16" s="297">
        <v>15</v>
      </c>
      <c r="AH16" s="296"/>
      <c r="AI16" s="297">
        <v>16</v>
      </c>
      <c r="AJ16" s="296"/>
      <c r="AK16" s="297">
        <v>17</v>
      </c>
      <c r="AL16" s="296"/>
      <c r="AM16" s="297">
        <v>18</v>
      </c>
      <c r="AN16" s="296"/>
      <c r="AO16" s="297">
        <v>19</v>
      </c>
      <c r="AP16" s="296"/>
      <c r="AQ16" s="297">
        <v>20</v>
      </c>
      <c r="AR16" s="296"/>
      <c r="AS16" s="297">
        <v>21</v>
      </c>
      <c r="AT16" s="296"/>
      <c r="AU16" s="297">
        <v>22</v>
      </c>
      <c r="AV16" s="296"/>
      <c r="AW16" s="297">
        <v>23</v>
      </c>
      <c r="AX16" s="296"/>
      <c r="AY16" s="297">
        <v>24</v>
      </c>
      <c r="AZ16" s="296"/>
      <c r="BA16" s="297">
        <v>25</v>
      </c>
      <c r="BB16" s="296"/>
      <c r="BC16" s="297">
        <v>26</v>
      </c>
      <c r="BD16" s="296"/>
      <c r="BE16" s="297">
        <v>27</v>
      </c>
      <c r="BF16" s="296"/>
      <c r="BG16" s="297">
        <v>28</v>
      </c>
      <c r="BH16" s="296"/>
      <c r="BI16" s="297">
        <v>29</v>
      </c>
      <c r="BJ16" s="296"/>
      <c r="BK16" s="297">
        <v>30</v>
      </c>
      <c r="BL16" s="296"/>
      <c r="BM16" s="297">
        <v>31</v>
      </c>
      <c r="BN16" s="296"/>
      <c r="BO16" s="297">
        <v>32</v>
      </c>
      <c r="BP16" s="296"/>
      <c r="BQ16" s="297">
        <v>33</v>
      </c>
      <c r="BR16" s="296"/>
      <c r="BS16" s="297">
        <v>34</v>
      </c>
      <c r="BT16" s="296"/>
      <c r="BU16" s="297">
        <v>35</v>
      </c>
      <c r="BV16" s="296"/>
      <c r="BW16" s="297">
        <v>36</v>
      </c>
      <c r="BX16" s="296"/>
      <c r="BY16" s="297">
        <v>37</v>
      </c>
      <c r="BZ16" s="296"/>
      <c r="CA16" s="297">
        <v>38</v>
      </c>
      <c r="CB16" s="296"/>
      <c r="CC16" s="297">
        <v>39</v>
      </c>
      <c r="CD16" s="296"/>
      <c r="CE16" s="297">
        <v>40</v>
      </c>
      <c r="CF16" s="296"/>
      <c r="CG16" s="297">
        <v>41</v>
      </c>
      <c r="CH16" s="296"/>
      <c r="CI16" s="297">
        <v>42</v>
      </c>
      <c r="CJ16" s="296"/>
      <c r="CK16" s="297">
        <v>43</v>
      </c>
      <c r="CL16" s="296"/>
      <c r="CM16" s="297">
        <v>44</v>
      </c>
      <c r="CN16" s="296"/>
      <c r="CO16" s="297">
        <v>45</v>
      </c>
      <c r="CP16" s="296"/>
      <c r="CQ16" s="297">
        <v>46</v>
      </c>
      <c r="CR16" s="296"/>
      <c r="CS16" s="297">
        <v>47</v>
      </c>
      <c r="CT16" s="296"/>
      <c r="CU16" s="297">
        <v>48</v>
      </c>
      <c r="CV16" s="296"/>
      <c r="CW16" s="297">
        <v>49</v>
      </c>
      <c r="CX16" s="296"/>
      <c r="CY16" s="297">
        <v>50</v>
      </c>
      <c r="CZ16" s="296"/>
      <c r="DA16" s="297">
        <v>51</v>
      </c>
      <c r="DB16" s="296"/>
      <c r="DC16" s="297">
        <v>52</v>
      </c>
      <c r="DD16" s="296"/>
      <c r="DE16" s="297">
        <v>53</v>
      </c>
      <c r="DF16" s="296"/>
      <c r="DG16" s="297">
        <v>54</v>
      </c>
      <c r="DH16" s="296"/>
      <c r="DI16" s="297">
        <v>55</v>
      </c>
      <c r="DJ16" s="296"/>
      <c r="DK16" s="297">
        <v>56</v>
      </c>
      <c r="DL16" s="296"/>
      <c r="DM16" s="297">
        <v>57</v>
      </c>
      <c r="DN16" s="296"/>
      <c r="DO16" s="297">
        <v>58</v>
      </c>
      <c r="DP16" s="296"/>
      <c r="DQ16" s="297">
        <v>59</v>
      </c>
      <c r="DR16" s="296"/>
      <c r="DS16" s="297">
        <v>60</v>
      </c>
      <c r="DT16" s="296"/>
      <c r="DU16" s="297">
        <v>61</v>
      </c>
      <c r="DV16" s="296"/>
    </row>
    <row r="17" spans="2:129" ht="13.5" customHeight="1" thickBot="1" x14ac:dyDescent="0.2">
      <c r="B17" s="335"/>
      <c r="C17" s="131"/>
      <c r="D17" s="159"/>
      <c r="E17" s="335" t="s">
        <v>164</v>
      </c>
      <c r="F17" s="159"/>
      <c r="G17" s="335" t="s">
        <v>165</v>
      </c>
      <c r="H17" s="159"/>
      <c r="I17" s="335" t="s">
        <v>166</v>
      </c>
      <c r="J17" s="159"/>
      <c r="K17" s="335" t="s">
        <v>167</v>
      </c>
      <c r="L17" s="159"/>
      <c r="M17" s="335" t="s">
        <v>168</v>
      </c>
      <c r="N17" s="159"/>
      <c r="O17" s="335" t="s">
        <v>169</v>
      </c>
      <c r="P17" s="159"/>
      <c r="Q17" s="335" t="s">
        <v>170</v>
      </c>
      <c r="R17" s="159"/>
      <c r="S17" s="335" t="s">
        <v>171</v>
      </c>
      <c r="T17" s="159"/>
      <c r="U17" s="335" t="s">
        <v>172</v>
      </c>
      <c r="V17" s="159"/>
      <c r="W17" s="335" t="s">
        <v>173</v>
      </c>
      <c r="X17" s="159"/>
      <c r="Y17" s="335" t="s">
        <v>174</v>
      </c>
      <c r="Z17" s="159"/>
      <c r="AA17" s="335" t="s">
        <v>175</v>
      </c>
      <c r="AB17" s="159"/>
      <c r="AC17" s="335" t="s">
        <v>176</v>
      </c>
      <c r="AD17" s="159"/>
      <c r="AE17" s="335" t="s">
        <v>177</v>
      </c>
      <c r="AF17" s="159"/>
      <c r="AG17" s="335" t="s">
        <v>178</v>
      </c>
      <c r="AH17" s="159"/>
      <c r="AI17" s="335" t="s">
        <v>179</v>
      </c>
      <c r="AJ17" s="159"/>
      <c r="AK17" s="335" t="s">
        <v>180</v>
      </c>
      <c r="AL17" s="159"/>
      <c r="AM17" s="335" t="s">
        <v>181</v>
      </c>
      <c r="AN17" s="159"/>
      <c r="AO17" s="335" t="s">
        <v>182</v>
      </c>
      <c r="AP17" s="159"/>
      <c r="AQ17" s="335" t="s">
        <v>183</v>
      </c>
      <c r="AR17" s="159"/>
      <c r="AS17" s="335" t="s">
        <v>184</v>
      </c>
      <c r="AT17" s="159"/>
      <c r="AU17" s="335" t="s">
        <v>185</v>
      </c>
      <c r="AV17" s="159"/>
      <c r="AW17" s="335" t="s">
        <v>186</v>
      </c>
      <c r="AX17" s="159"/>
      <c r="AY17" s="335" t="s">
        <v>187</v>
      </c>
      <c r="AZ17" s="159"/>
      <c r="BA17" s="335" t="s">
        <v>188</v>
      </c>
      <c r="BB17" s="159"/>
      <c r="BC17" s="335" t="s">
        <v>189</v>
      </c>
      <c r="BD17" s="159"/>
      <c r="BE17" s="335" t="s">
        <v>190</v>
      </c>
      <c r="BF17" s="159"/>
      <c r="BG17" s="335" t="s">
        <v>191</v>
      </c>
      <c r="BH17" s="159"/>
      <c r="BI17" s="335" t="s">
        <v>192</v>
      </c>
      <c r="BJ17" s="159"/>
      <c r="BK17" s="335" t="s">
        <v>193</v>
      </c>
      <c r="BL17" s="159"/>
      <c r="BM17" s="335" t="s">
        <v>194</v>
      </c>
      <c r="BN17" s="159"/>
      <c r="BO17" s="335" t="s">
        <v>195</v>
      </c>
      <c r="BP17" s="159"/>
      <c r="BQ17" s="335" t="s">
        <v>196</v>
      </c>
      <c r="BR17" s="159"/>
      <c r="BS17" s="335" t="s">
        <v>197</v>
      </c>
      <c r="BT17" s="159"/>
      <c r="BU17" s="335" t="s">
        <v>198</v>
      </c>
      <c r="BV17" s="159"/>
      <c r="BW17" s="335" t="s">
        <v>199</v>
      </c>
      <c r="BX17" s="159"/>
      <c r="BY17" s="335" t="s">
        <v>200</v>
      </c>
      <c r="BZ17" s="159"/>
      <c r="CA17" s="335" t="s">
        <v>201</v>
      </c>
      <c r="CB17" s="159"/>
      <c r="CC17" s="335" t="s">
        <v>202</v>
      </c>
      <c r="CD17" s="159"/>
      <c r="CE17" s="335" t="s">
        <v>203</v>
      </c>
      <c r="CF17" s="159"/>
      <c r="CG17" s="335" t="s">
        <v>204</v>
      </c>
      <c r="CH17" s="159"/>
      <c r="CI17" s="335" t="s">
        <v>205</v>
      </c>
      <c r="CJ17" s="159"/>
      <c r="CK17" s="335" t="s">
        <v>206</v>
      </c>
      <c r="CL17" s="159"/>
      <c r="CM17" s="335" t="s">
        <v>207</v>
      </c>
      <c r="CN17" s="159"/>
      <c r="CO17" s="335" t="s">
        <v>208</v>
      </c>
      <c r="CP17" s="159"/>
      <c r="CQ17" s="335" t="s">
        <v>209</v>
      </c>
      <c r="CR17" s="159"/>
      <c r="CS17" s="335" t="s">
        <v>210</v>
      </c>
      <c r="CT17" s="159"/>
      <c r="CU17" s="335" t="s">
        <v>211</v>
      </c>
      <c r="CV17" s="159"/>
      <c r="CW17" s="335" t="s">
        <v>212</v>
      </c>
      <c r="CX17" s="159"/>
      <c r="CY17" s="335" t="s">
        <v>213</v>
      </c>
      <c r="CZ17" s="159"/>
      <c r="DA17" s="335" t="s">
        <v>214</v>
      </c>
      <c r="DB17" s="159"/>
      <c r="DC17" s="335" t="s">
        <v>215</v>
      </c>
      <c r="DD17" s="159"/>
      <c r="DE17" s="335" t="s">
        <v>216</v>
      </c>
      <c r="DF17" s="159"/>
      <c r="DG17" s="335" t="s">
        <v>217</v>
      </c>
      <c r="DH17" s="159"/>
      <c r="DI17" s="335" t="s">
        <v>218</v>
      </c>
      <c r="DJ17" s="159"/>
      <c r="DK17" s="335" t="s">
        <v>219</v>
      </c>
      <c r="DL17" s="159"/>
      <c r="DM17" s="335" t="s">
        <v>220</v>
      </c>
      <c r="DN17" s="159"/>
      <c r="DO17" s="335" t="s">
        <v>221</v>
      </c>
      <c r="DP17" s="159"/>
      <c r="DQ17" s="335" t="s">
        <v>222</v>
      </c>
      <c r="DR17" s="159"/>
      <c r="DS17" s="335" t="s">
        <v>223</v>
      </c>
      <c r="DT17" s="159"/>
      <c r="DU17" s="335" t="s">
        <v>224</v>
      </c>
      <c r="DV17" s="159"/>
    </row>
    <row r="18" spans="2:129" ht="13.5" customHeight="1" x14ac:dyDescent="0.15">
      <c r="B18" s="344" t="s">
        <v>9</v>
      </c>
      <c r="C18" s="345"/>
      <c r="D18" s="346"/>
      <c r="E18" s="297">
        <f ca="1">IF(SUMIF($E$9:$OK$9,E$16,$E10:$OK10)-7=0,1,0)</f>
        <v>0</v>
      </c>
      <c r="F18" s="296"/>
      <c r="G18" s="297">
        <f ca="1">IF(SUMIF($E$9:$OK$9,G$16,$E10:$OK10)-7=0,1,0)</f>
        <v>0</v>
      </c>
      <c r="H18" s="296"/>
      <c r="I18" s="297">
        <f t="shared" ref="I18" ca="1" si="46">IF(SUMIF($E$9:$OK$9,I$16,$E10:$OK10)-7=0,1,0)</f>
        <v>0</v>
      </c>
      <c r="J18" s="296"/>
      <c r="K18" s="297">
        <f t="shared" ref="K18" ca="1" si="47">IF(SUMIF($E$9:$OK$9,K$16,$E10:$OK10)-7=0,1,0)</f>
        <v>0</v>
      </c>
      <c r="L18" s="296"/>
      <c r="M18" s="297">
        <f t="shared" ref="M18" ca="1" si="48">IF(SUMIF($E$9:$OK$9,M$16,$E10:$OK10)-7=0,1,0)</f>
        <v>0</v>
      </c>
      <c r="N18" s="296"/>
      <c r="O18" s="297">
        <f t="shared" ref="O18" ca="1" si="49">IF(SUMIF($E$9:$OK$9,O$16,$E10:$OK10)-7=0,1,0)</f>
        <v>0</v>
      </c>
      <c r="P18" s="296"/>
      <c r="Q18" s="297">
        <f t="shared" ref="Q18" ca="1" si="50">IF(SUMIF($E$9:$OK$9,Q$16,$E10:$OK10)-7=0,1,0)</f>
        <v>0</v>
      </c>
      <c r="R18" s="296"/>
      <c r="S18" s="297">
        <f t="shared" ref="S18" ca="1" si="51">IF(SUMIF($E$9:$OK$9,S$16,$E10:$OK10)-7=0,1,0)</f>
        <v>0</v>
      </c>
      <c r="T18" s="296"/>
      <c r="U18" s="297">
        <f t="shared" ref="U18" ca="1" si="52">IF(SUMIF($E$9:$OK$9,U$16,$E10:$OK10)-7=0,1,0)</f>
        <v>0</v>
      </c>
      <c r="V18" s="296"/>
      <c r="W18" s="297">
        <f t="shared" ref="W18" ca="1" si="53">IF(SUMIF($E$9:$OK$9,W$16,$E10:$OK10)-7=0,1,0)</f>
        <v>0</v>
      </c>
      <c r="X18" s="296"/>
      <c r="Y18" s="297">
        <f t="shared" ref="Y18" ca="1" si="54">IF(SUMIF($E$9:$OK$9,Y$16,$E10:$OK10)-7=0,1,0)</f>
        <v>0</v>
      </c>
      <c r="Z18" s="296"/>
      <c r="AA18" s="297">
        <f t="shared" ref="AA18" ca="1" si="55">IF(SUMIF($E$9:$OK$9,AA$16,$E10:$OK10)-7=0,1,0)</f>
        <v>0</v>
      </c>
      <c r="AB18" s="296"/>
      <c r="AC18" s="297">
        <f t="shared" ref="AC18" ca="1" si="56">IF(SUMIF($E$9:$OK$9,AC$16,$E10:$OK10)-7=0,1,0)</f>
        <v>0</v>
      </c>
      <c r="AD18" s="296"/>
      <c r="AE18" s="297">
        <f t="shared" ref="AE18" ca="1" si="57">IF(SUMIF($E$9:$OK$9,AE$16,$E10:$OK10)-7=0,1,0)</f>
        <v>0</v>
      </c>
      <c r="AF18" s="296"/>
      <c r="AG18" s="297">
        <f t="shared" ref="AG18" ca="1" si="58">IF(SUMIF($E$9:$OK$9,AG$16,$E10:$OK10)-7=0,1,0)</f>
        <v>0</v>
      </c>
      <c r="AH18" s="296"/>
      <c r="AI18" s="297">
        <f t="shared" ref="AI18" ca="1" si="59">IF(SUMIF($E$9:$OK$9,AI$16,$E10:$OK10)-7=0,1,0)</f>
        <v>0</v>
      </c>
      <c r="AJ18" s="296"/>
      <c r="AK18" s="297">
        <f t="shared" ref="AK18" ca="1" si="60">IF(SUMIF($E$9:$OK$9,AK$16,$E10:$OK10)-7=0,1,0)</f>
        <v>0</v>
      </c>
      <c r="AL18" s="296"/>
      <c r="AM18" s="297">
        <f t="shared" ref="AM18" ca="1" si="61">IF(SUMIF($E$9:$OK$9,AM$16,$E10:$OK10)-7=0,1,0)</f>
        <v>0</v>
      </c>
      <c r="AN18" s="296"/>
      <c r="AO18" s="297">
        <f t="shared" ref="AO18" ca="1" si="62">IF(SUMIF($E$9:$OK$9,AO$16,$E10:$OK10)-7=0,1,0)</f>
        <v>0</v>
      </c>
      <c r="AP18" s="296"/>
      <c r="AQ18" s="297">
        <f t="shared" ref="AQ18" ca="1" si="63">IF(SUMIF($E$9:$OK$9,AQ$16,$E10:$OK10)-7=0,1,0)</f>
        <v>0</v>
      </c>
      <c r="AR18" s="296"/>
      <c r="AS18" s="297">
        <f t="shared" ref="AS18" ca="1" si="64">IF(SUMIF($E$9:$OK$9,AS$16,$E10:$OK10)-7=0,1,0)</f>
        <v>0</v>
      </c>
      <c r="AT18" s="296"/>
      <c r="AU18" s="297">
        <f t="shared" ref="AU18" ca="1" si="65">IF(SUMIF($E$9:$OK$9,AU$16,$E10:$OK10)-7=0,1,0)</f>
        <v>0</v>
      </c>
      <c r="AV18" s="296"/>
      <c r="AW18" s="297">
        <f t="shared" ref="AW18" ca="1" si="66">IF(SUMIF($E$9:$OK$9,AW$16,$E10:$OK10)-7=0,1,0)</f>
        <v>0</v>
      </c>
      <c r="AX18" s="296"/>
      <c r="AY18" s="297">
        <f t="shared" ref="AY18" ca="1" si="67">IF(SUMIF($E$9:$OK$9,AY$16,$E10:$OK10)-7=0,1,0)</f>
        <v>0</v>
      </c>
      <c r="AZ18" s="296"/>
      <c r="BA18" s="297">
        <f t="shared" ref="BA18" ca="1" si="68">IF(SUMIF($E$9:$OK$9,BA$16,$E10:$OK10)-7=0,1,0)</f>
        <v>0</v>
      </c>
      <c r="BB18" s="296"/>
      <c r="BC18" s="297">
        <f t="shared" ref="BC18" ca="1" si="69">IF(SUMIF($E$9:$OK$9,BC$16,$E10:$OK10)-7=0,1,0)</f>
        <v>0</v>
      </c>
      <c r="BD18" s="296"/>
      <c r="BE18" s="297">
        <f t="shared" ref="BE18" ca="1" si="70">IF(SUMIF($E$9:$OK$9,BE$16,$E10:$OK10)-7=0,1,0)</f>
        <v>0</v>
      </c>
      <c r="BF18" s="296"/>
      <c r="BG18" s="297">
        <f t="shared" ref="BG18" ca="1" si="71">IF(SUMIF($E$9:$OK$9,BG$16,$E10:$OK10)-7=0,1,0)</f>
        <v>0</v>
      </c>
      <c r="BH18" s="296"/>
      <c r="BI18" s="297">
        <f t="shared" ref="BI18" ca="1" si="72">IF(SUMIF($E$9:$OK$9,BI$16,$E10:$OK10)-7=0,1,0)</f>
        <v>0</v>
      </c>
      <c r="BJ18" s="296"/>
      <c r="BK18" s="297">
        <f t="shared" ref="BK18" ca="1" si="73">IF(SUMIF($E$9:$OK$9,BK$16,$E10:$OK10)-7=0,1,0)</f>
        <v>0</v>
      </c>
      <c r="BL18" s="296"/>
      <c r="BM18" s="297">
        <f t="shared" ref="BM18" ca="1" si="74">IF(SUMIF($E$9:$OK$9,BM$16,$E10:$OK10)-7=0,1,0)</f>
        <v>0</v>
      </c>
      <c r="BN18" s="296"/>
      <c r="BO18" s="297">
        <f t="shared" ref="BO18" ca="1" si="75">IF(SUMIF($E$9:$OK$9,BO$16,$E10:$OK10)-7=0,1,0)</f>
        <v>0</v>
      </c>
      <c r="BP18" s="296"/>
      <c r="BQ18" s="297">
        <f t="shared" ref="BQ18" ca="1" si="76">IF(SUMIF($E$9:$OK$9,BQ$16,$E10:$OK10)-7=0,1,0)</f>
        <v>0</v>
      </c>
      <c r="BR18" s="296"/>
      <c r="BS18" s="297">
        <f t="shared" ref="BS18" ca="1" si="77">IF(SUMIF($E$9:$OK$9,BS$16,$E10:$OK10)-7=0,1,0)</f>
        <v>0</v>
      </c>
      <c r="BT18" s="296"/>
      <c r="BU18" s="297">
        <f t="shared" ref="BU18" ca="1" si="78">IF(SUMIF($E$9:$OK$9,BU$16,$E10:$OK10)-7=0,1,0)</f>
        <v>0</v>
      </c>
      <c r="BV18" s="296"/>
      <c r="BW18" s="297">
        <f t="shared" ref="BW18" ca="1" si="79">IF(SUMIF($E$9:$OK$9,BW$16,$E10:$OK10)-7=0,1,0)</f>
        <v>0</v>
      </c>
      <c r="BX18" s="296"/>
      <c r="BY18" s="297">
        <f t="shared" ref="BY18" ca="1" si="80">IF(SUMIF($E$9:$OK$9,BY$16,$E10:$OK10)-7=0,1,0)</f>
        <v>0</v>
      </c>
      <c r="BZ18" s="296"/>
      <c r="CA18" s="297">
        <f t="shared" ref="CA18" ca="1" si="81">IF(SUMIF($E$9:$OK$9,CA$16,$E10:$OK10)-7=0,1,0)</f>
        <v>0</v>
      </c>
      <c r="CB18" s="296"/>
      <c r="CC18" s="297">
        <f t="shared" ref="CC18" ca="1" si="82">IF(SUMIF($E$9:$OK$9,CC$16,$E10:$OK10)-7=0,1,0)</f>
        <v>0</v>
      </c>
      <c r="CD18" s="296"/>
      <c r="CE18" s="297">
        <f t="shared" ref="CE18" ca="1" si="83">IF(SUMIF($E$9:$OK$9,CE$16,$E10:$OK10)-7=0,1,0)</f>
        <v>0</v>
      </c>
      <c r="CF18" s="296"/>
      <c r="CG18" s="297">
        <f t="shared" ref="CG18" ca="1" si="84">IF(SUMIF($E$9:$OK$9,CG$16,$E10:$OK10)-7=0,1,0)</f>
        <v>0</v>
      </c>
      <c r="CH18" s="296"/>
      <c r="CI18" s="297">
        <f t="shared" ref="CI18" ca="1" si="85">IF(SUMIF($E$9:$OK$9,CI$16,$E10:$OK10)-7=0,1,0)</f>
        <v>0</v>
      </c>
      <c r="CJ18" s="296"/>
      <c r="CK18" s="297">
        <f t="shared" ref="CK18" ca="1" si="86">IF(SUMIF($E$9:$OK$9,CK$16,$E10:$OK10)-7=0,1,0)</f>
        <v>0</v>
      </c>
      <c r="CL18" s="296"/>
      <c r="CM18" s="297">
        <f t="shared" ref="CM18" ca="1" si="87">IF(SUMIF($E$9:$OK$9,CM$16,$E10:$OK10)-7=0,1,0)</f>
        <v>0</v>
      </c>
      <c r="CN18" s="296"/>
      <c r="CO18" s="297">
        <f t="shared" ref="CO18" ca="1" si="88">IF(SUMIF($E$9:$OK$9,CO$16,$E10:$OK10)-7=0,1,0)</f>
        <v>0</v>
      </c>
      <c r="CP18" s="296"/>
      <c r="CQ18" s="297">
        <f t="shared" ref="CQ18" ca="1" si="89">IF(SUMIF($E$9:$OK$9,CQ$16,$E10:$OK10)-7=0,1,0)</f>
        <v>0</v>
      </c>
      <c r="CR18" s="296"/>
      <c r="CS18" s="297">
        <f t="shared" ref="CS18" ca="1" si="90">IF(SUMIF($E$9:$OK$9,CS$16,$E10:$OK10)-7=0,1,0)</f>
        <v>0</v>
      </c>
      <c r="CT18" s="296"/>
      <c r="CU18" s="297">
        <f t="shared" ref="CU18" ca="1" si="91">IF(SUMIF($E$9:$OK$9,CU$16,$E10:$OK10)-7=0,1,0)</f>
        <v>0</v>
      </c>
      <c r="CV18" s="296"/>
      <c r="CW18" s="297">
        <f t="shared" ref="CW18" ca="1" si="92">IF(SUMIF($E$9:$OK$9,CW$16,$E10:$OK10)-7=0,1,0)</f>
        <v>0</v>
      </c>
      <c r="CX18" s="296"/>
      <c r="CY18" s="297">
        <f t="shared" ref="CY18" ca="1" si="93">IF(SUMIF($E$9:$OK$9,CY$16,$E10:$OK10)-7=0,1,0)</f>
        <v>0</v>
      </c>
      <c r="CZ18" s="296"/>
      <c r="DA18" s="297">
        <f t="shared" ref="DA18" ca="1" si="94">IF(SUMIF($E$9:$OK$9,DA$16,$E10:$OK10)-7=0,1,0)</f>
        <v>0</v>
      </c>
      <c r="DB18" s="296"/>
      <c r="DC18" s="297">
        <f t="shared" ref="DC18" ca="1" si="95">IF(SUMIF($E$9:$OK$9,DC$16,$E10:$OK10)-7=0,1,0)</f>
        <v>0</v>
      </c>
      <c r="DD18" s="296"/>
      <c r="DE18" s="297">
        <f t="shared" ref="DE18" ca="1" si="96">IF(SUMIF($E$9:$OK$9,DE$16,$E10:$OK10)-7=0,1,0)</f>
        <v>0</v>
      </c>
      <c r="DF18" s="296"/>
      <c r="DG18" s="297">
        <f t="shared" ref="DG18" ca="1" si="97">IF(SUMIF($E$9:$OK$9,DG$16,$E10:$OK10)-7=0,1,0)</f>
        <v>0</v>
      </c>
      <c r="DH18" s="296"/>
      <c r="DI18" s="297">
        <f t="shared" ref="DI18" ca="1" si="98">IF(SUMIF($E$9:$OK$9,DI$16,$E10:$OK10)-7=0,1,0)</f>
        <v>0</v>
      </c>
      <c r="DJ18" s="296"/>
      <c r="DK18" s="297">
        <f t="shared" ref="DK18" ca="1" si="99">IF(SUMIF($E$9:$OK$9,DK$16,$E10:$OK10)-7=0,1,0)</f>
        <v>0</v>
      </c>
      <c r="DL18" s="296"/>
      <c r="DM18" s="297">
        <f t="shared" ref="DM18" ca="1" si="100">IF(SUMIF($E$9:$OK$9,DM$16,$E10:$OK10)-7=0,1,0)</f>
        <v>0</v>
      </c>
      <c r="DN18" s="296"/>
      <c r="DO18" s="297">
        <f t="shared" ref="DO18" ca="1" si="101">IF(SUMIF($E$9:$OK$9,DO$16,$E10:$OK10)-7=0,1,0)</f>
        <v>0</v>
      </c>
      <c r="DP18" s="296"/>
      <c r="DQ18" s="297">
        <f t="shared" ref="DQ18" ca="1" si="102">IF(SUMIF($E$9:$OK$9,DQ$16,$E10:$OK10)-7=0,1,0)</f>
        <v>0</v>
      </c>
      <c r="DR18" s="296"/>
      <c r="DS18" s="297">
        <f t="shared" ref="DS18" ca="1" si="103">IF(SUMIF($E$9:$OK$9,DS$16,$E10:$OK10)-7=0,1,0)</f>
        <v>0</v>
      </c>
      <c r="DT18" s="296"/>
      <c r="DU18" s="297">
        <f t="shared" ref="DU18" ca="1" si="104">IF(SUMIF($E$9:$OK$9,DU$16,$E10:$OK10)-7=0,1,0)</f>
        <v>0</v>
      </c>
      <c r="DV18" s="296"/>
      <c r="DW18" t="s">
        <v>242</v>
      </c>
      <c r="DX18">
        <f ca="1">SUM(E18:DV18)</f>
        <v>0</v>
      </c>
      <c r="DY18" s="39" t="s">
        <v>243</v>
      </c>
    </row>
    <row r="19" spans="2:129" ht="13.5" customHeight="1" x14ac:dyDescent="0.15">
      <c r="B19" s="302" t="s">
        <v>10</v>
      </c>
      <c r="C19" s="235"/>
      <c r="D19" s="303"/>
      <c r="E19" s="223">
        <f ca="1">IF(SUMIF($E$9:$OK$9,E$16,$E11:$OK11)-7=0,1,0)</f>
        <v>0</v>
      </c>
      <c r="F19" s="158"/>
      <c r="G19" s="223">
        <f ca="1">IF(SUMIF($E$9:$OK$9,G$16,$E11:$OK11)-7=0,1,0)</f>
        <v>0</v>
      </c>
      <c r="H19" s="158"/>
      <c r="I19" s="223">
        <f t="shared" ref="I19" ca="1" si="105">IF(SUMIF($E$9:$OK$9,I$16,$E11:$OK11)-7=0,1,0)</f>
        <v>0</v>
      </c>
      <c r="J19" s="158"/>
      <c r="K19" s="223">
        <f t="shared" ref="K19" ca="1" si="106">IF(SUMIF($E$9:$OK$9,K$16,$E11:$OK11)-7=0,1,0)</f>
        <v>0</v>
      </c>
      <c r="L19" s="158"/>
      <c r="M19" s="223">
        <f t="shared" ref="M19" ca="1" si="107">IF(SUMIF($E$9:$OK$9,M$16,$E11:$OK11)-7=0,1,0)</f>
        <v>0</v>
      </c>
      <c r="N19" s="158"/>
      <c r="O19" s="223">
        <f t="shared" ref="O19" ca="1" si="108">IF(SUMIF($E$9:$OK$9,O$16,$E11:$OK11)-7=0,1,0)</f>
        <v>0</v>
      </c>
      <c r="P19" s="158"/>
      <c r="Q19" s="223">
        <f t="shared" ref="Q19" ca="1" si="109">IF(SUMIF($E$9:$OK$9,Q$16,$E11:$OK11)-7=0,1,0)</f>
        <v>0</v>
      </c>
      <c r="R19" s="158"/>
      <c r="S19" s="223">
        <f t="shared" ref="S19" ca="1" si="110">IF(SUMIF($E$9:$OK$9,S$16,$E11:$OK11)-7=0,1,0)</f>
        <v>0</v>
      </c>
      <c r="T19" s="158"/>
      <c r="U19" s="223">
        <f t="shared" ref="U19" ca="1" si="111">IF(SUMIF($E$9:$OK$9,U$16,$E11:$OK11)-7=0,1,0)</f>
        <v>0</v>
      </c>
      <c r="V19" s="158"/>
      <c r="W19" s="223">
        <f t="shared" ref="W19" ca="1" si="112">IF(SUMIF($E$9:$OK$9,W$16,$E11:$OK11)-7=0,1,0)</f>
        <v>0</v>
      </c>
      <c r="X19" s="158"/>
      <c r="Y19" s="223">
        <f t="shared" ref="Y19" ca="1" si="113">IF(SUMIF($E$9:$OK$9,Y$16,$E11:$OK11)-7=0,1,0)</f>
        <v>0</v>
      </c>
      <c r="Z19" s="158"/>
      <c r="AA19" s="223">
        <f t="shared" ref="AA19" ca="1" si="114">IF(SUMIF($E$9:$OK$9,AA$16,$E11:$OK11)-7=0,1,0)</f>
        <v>0</v>
      </c>
      <c r="AB19" s="158"/>
      <c r="AC19" s="223">
        <f t="shared" ref="AC19" ca="1" si="115">IF(SUMIF($E$9:$OK$9,AC$16,$E11:$OK11)-7=0,1,0)</f>
        <v>0</v>
      </c>
      <c r="AD19" s="158"/>
      <c r="AE19" s="223">
        <f t="shared" ref="AE19" ca="1" si="116">IF(SUMIF($E$9:$OK$9,AE$16,$E11:$OK11)-7=0,1,0)</f>
        <v>0</v>
      </c>
      <c r="AF19" s="158"/>
      <c r="AG19" s="223">
        <f t="shared" ref="AG19" ca="1" si="117">IF(SUMIF($E$9:$OK$9,AG$16,$E11:$OK11)-7=0,1,0)</f>
        <v>0</v>
      </c>
      <c r="AH19" s="158"/>
      <c r="AI19" s="223">
        <f t="shared" ref="AI19" ca="1" si="118">IF(SUMIF($E$9:$OK$9,AI$16,$E11:$OK11)-7=0,1,0)</f>
        <v>0</v>
      </c>
      <c r="AJ19" s="158"/>
      <c r="AK19" s="223">
        <f t="shared" ref="AK19" ca="1" si="119">IF(SUMIF($E$9:$OK$9,AK$16,$E11:$OK11)-7=0,1,0)</f>
        <v>0</v>
      </c>
      <c r="AL19" s="158"/>
      <c r="AM19" s="223">
        <f t="shared" ref="AM19" ca="1" si="120">IF(SUMIF($E$9:$OK$9,AM$16,$E11:$OK11)-7=0,1,0)</f>
        <v>0</v>
      </c>
      <c r="AN19" s="158"/>
      <c r="AO19" s="223">
        <f t="shared" ref="AO19" ca="1" si="121">IF(SUMIF($E$9:$OK$9,AO$16,$E11:$OK11)-7=0,1,0)</f>
        <v>0</v>
      </c>
      <c r="AP19" s="158"/>
      <c r="AQ19" s="223">
        <f t="shared" ref="AQ19" ca="1" si="122">IF(SUMIF($E$9:$OK$9,AQ$16,$E11:$OK11)-7=0,1,0)</f>
        <v>0</v>
      </c>
      <c r="AR19" s="158"/>
      <c r="AS19" s="223">
        <f t="shared" ref="AS19" ca="1" si="123">IF(SUMIF($E$9:$OK$9,AS$16,$E11:$OK11)-7=0,1,0)</f>
        <v>0</v>
      </c>
      <c r="AT19" s="158"/>
      <c r="AU19" s="223">
        <f t="shared" ref="AU19" ca="1" si="124">IF(SUMIF($E$9:$OK$9,AU$16,$E11:$OK11)-7=0,1,0)</f>
        <v>0</v>
      </c>
      <c r="AV19" s="158"/>
      <c r="AW19" s="223">
        <f t="shared" ref="AW19" ca="1" si="125">IF(SUMIF($E$9:$OK$9,AW$16,$E11:$OK11)-7=0,1,0)</f>
        <v>0</v>
      </c>
      <c r="AX19" s="158"/>
      <c r="AY19" s="223">
        <f t="shared" ref="AY19" ca="1" si="126">IF(SUMIF($E$9:$OK$9,AY$16,$E11:$OK11)-7=0,1,0)</f>
        <v>0</v>
      </c>
      <c r="AZ19" s="158"/>
      <c r="BA19" s="223">
        <f t="shared" ref="BA19" ca="1" si="127">IF(SUMIF($E$9:$OK$9,BA$16,$E11:$OK11)-7=0,1,0)</f>
        <v>0</v>
      </c>
      <c r="BB19" s="158"/>
      <c r="BC19" s="223">
        <f t="shared" ref="BC19" ca="1" si="128">IF(SUMIF($E$9:$OK$9,BC$16,$E11:$OK11)-7=0,1,0)</f>
        <v>0</v>
      </c>
      <c r="BD19" s="158"/>
      <c r="BE19" s="223">
        <f t="shared" ref="BE19" ca="1" si="129">IF(SUMIF($E$9:$OK$9,BE$16,$E11:$OK11)-7=0,1,0)</f>
        <v>0</v>
      </c>
      <c r="BF19" s="158"/>
      <c r="BG19" s="223">
        <f t="shared" ref="BG19" ca="1" si="130">IF(SUMIF($E$9:$OK$9,BG$16,$E11:$OK11)-7=0,1,0)</f>
        <v>0</v>
      </c>
      <c r="BH19" s="158"/>
      <c r="BI19" s="223">
        <f t="shared" ref="BI19" ca="1" si="131">IF(SUMIF($E$9:$OK$9,BI$16,$E11:$OK11)-7=0,1,0)</f>
        <v>0</v>
      </c>
      <c r="BJ19" s="158"/>
      <c r="BK19" s="223">
        <f t="shared" ref="BK19" ca="1" si="132">IF(SUMIF($E$9:$OK$9,BK$16,$E11:$OK11)-7=0,1,0)</f>
        <v>0</v>
      </c>
      <c r="BL19" s="158"/>
      <c r="BM19" s="223">
        <f t="shared" ref="BM19" ca="1" si="133">IF(SUMIF($E$9:$OK$9,BM$16,$E11:$OK11)-7=0,1,0)</f>
        <v>0</v>
      </c>
      <c r="BN19" s="158"/>
      <c r="BO19" s="223">
        <f t="shared" ref="BO19" ca="1" si="134">IF(SUMIF($E$9:$OK$9,BO$16,$E11:$OK11)-7=0,1,0)</f>
        <v>0</v>
      </c>
      <c r="BP19" s="158"/>
      <c r="BQ19" s="223">
        <f t="shared" ref="BQ19" ca="1" si="135">IF(SUMIF($E$9:$OK$9,BQ$16,$E11:$OK11)-7=0,1,0)</f>
        <v>0</v>
      </c>
      <c r="BR19" s="158"/>
      <c r="BS19" s="223">
        <f t="shared" ref="BS19" ca="1" si="136">IF(SUMIF($E$9:$OK$9,BS$16,$E11:$OK11)-7=0,1,0)</f>
        <v>0</v>
      </c>
      <c r="BT19" s="158"/>
      <c r="BU19" s="223">
        <f t="shared" ref="BU19" ca="1" si="137">IF(SUMIF($E$9:$OK$9,BU$16,$E11:$OK11)-7=0,1,0)</f>
        <v>0</v>
      </c>
      <c r="BV19" s="158"/>
      <c r="BW19" s="223">
        <f t="shared" ref="BW19" ca="1" si="138">IF(SUMIF($E$9:$OK$9,BW$16,$E11:$OK11)-7=0,1,0)</f>
        <v>0</v>
      </c>
      <c r="BX19" s="158"/>
      <c r="BY19" s="223">
        <f t="shared" ref="BY19" ca="1" si="139">IF(SUMIF($E$9:$OK$9,BY$16,$E11:$OK11)-7=0,1,0)</f>
        <v>0</v>
      </c>
      <c r="BZ19" s="158"/>
      <c r="CA19" s="223">
        <f t="shared" ref="CA19" ca="1" si="140">IF(SUMIF($E$9:$OK$9,CA$16,$E11:$OK11)-7=0,1,0)</f>
        <v>0</v>
      </c>
      <c r="CB19" s="158"/>
      <c r="CC19" s="223">
        <f t="shared" ref="CC19" ca="1" si="141">IF(SUMIF($E$9:$OK$9,CC$16,$E11:$OK11)-7=0,1,0)</f>
        <v>0</v>
      </c>
      <c r="CD19" s="158"/>
      <c r="CE19" s="223">
        <f t="shared" ref="CE19" ca="1" si="142">IF(SUMIF($E$9:$OK$9,CE$16,$E11:$OK11)-7=0,1,0)</f>
        <v>0</v>
      </c>
      <c r="CF19" s="158"/>
      <c r="CG19" s="223">
        <f t="shared" ref="CG19" ca="1" si="143">IF(SUMIF($E$9:$OK$9,CG$16,$E11:$OK11)-7=0,1,0)</f>
        <v>0</v>
      </c>
      <c r="CH19" s="158"/>
      <c r="CI19" s="223">
        <f t="shared" ref="CI19" ca="1" si="144">IF(SUMIF($E$9:$OK$9,CI$16,$E11:$OK11)-7=0,1,0)</f>
        <v>0</v>
      </c>
      <c r="CJ19" s="158"/>
      <c r="CK19" s="223">
        <f t="shared" ref="CK19" ca="1" si="145">IF(SUMIF($E$9:$OK$9,CK$16,$E11:$OK11)-7=0,1,0)</f>
        <v>0</v>
      </c>
      <c r="CL19" s="158"/>
      <c r="CM19" s="223">
        <f t="shared" ref="CM19" ca="1" si="146">IF(SUMIF($E$9:$OK$9,CM$16,$E11:$OK11)-7=0,1,0)</f>
        <v>0</v>
      </c>
      <c r="CN19" s="158"/>
      <c r="CO19" s="223">
        <f t="shared" ref="CO19" ca="1" si="147">IF(SUMIF($E$9:$OK$9,CO$16,$E11:$OK11)-7=0,1,0)</f>
        <v>0</v>
      </c>
      <c r="CP19" s="158"/>
      <c r="CQ19" s="223">
        <f t="shared" ref="CQ19" ca="1" si="148">IF(SUMIF($E$9:$OK$9,CQ$16,$E11:$OK11)-7=0,1,0)</f>
        <v>0</v>
      </c>
      <c r="CR19" s="158"/>
      <c r="CS19" s="223">
        <f t="shared" ref="CS19" ca="1" si="149">IF(SUMIF($E$9:$OK$9,CS$16,$E11:$OK11)-7=0,1,0)</f>
        <v>0</v>
      </c>
      <c r="CT19" s="158"/>
      <c r="CU19" s="223">
        <f t="shared" ref="CU19" ca="1" si="150">IF(SUMIF($E$9:$OK$9,CU$16,$E11:$OK11)-7=0,1,0)</f>
        <v>0</v>
      </c>
      <c r="CV19" s="158"/>
      <c r="CW19" s="223">
        <f t="shared" ref="CW19" ca="1" si="151">IF(SUMIF($E$9:$OK$9,CW$16,$E11:$OK11)-7=0,1,0)</f>
        <v>0</v>
      </c>
      <c r="CX19" s="158"/>
      <c r="CY19" s="223">
        <f t="shared" ref="CY19" ca="1" si="152">IF(SUMIF($E$9:$OK$9,CY$16,$E11:$OK11)-7=0,1,0)</f>
        <v>0</v>
      </c>
      <c r="CZ19" s="158"/>
      <c r="DA19" s="223">
        <f t="shared" ref="DA19" ca="1" si="153">IF(SUMIF($E$9:$OK$9,DA$16,$E11:$OK11)-7=0,1,0)</f>
        <v>0</v>
      </c>
      <c r="DB19" s="158"/>
      <c r="DC19" s="223">
        <f t="shared" ref="DC19" ca="1" si="154">IF(SUMIF($E$9:$OK$9,DC$16,$E11:$OK11)-7=0,1,0)</f>
        <v>0</v>
      </c>
      <c r="DD19" s="158"/>
      <c r="DE19" s="223">
        <f t="shared" ref="DE19" ca="1" si="155">IF(SUMIF($E$9:$OK$9,DE$16,$E11:$OK11)-7=0,1,0)</f>
        <v>0</v>
      </c>
      <c r="DF19" s="158"/>
      <c r="DG19" s="223">
        <f t="shared" ref="DG19" ca="1" si="156">IF(SUMIF($E$9:$OK$9,DG$16,$E11:$OK11)-7=0,1,0)</f>
        <v>0</v>
      </c>
      <c r="DH19" s="158"/>
      <c r="DI19" s="223">
        <f t="shared" ref="DI19" ca="1" si="157">IF(SUMIF($E$9:$OK$9,DI$16,$E11:$OK11)-7=0,1,0)</f>
        <v>0</v>
      </c>
      <c r="DJ19" s="158"/>
      <c r="DK19" s="223">
        <f t="shared" ref="DK19" ca="1" si="158">IF(SUMIF($E$9:$OK$9,DK$16,$E11:$OK11)-7=0,1,0)</f>
        <v>0</v>
      </c>
      <c r="DL19" s="158"/>
      <c r="DM19" s="223">
        <f t="shared" ref="DM19" ca="1" si="159">IF(SUMIF($E$9:$OK$9,DM$16,$E11:$OK11)-7=0,1,0)</f>
        <v>0</v>
      </c>
      <c r="DN19" s="158"/>
      <c r="DO19" s="223">
        <f t="shared" ref="DO19" ca="1" si="160">IF(SUMIF($E$9:$OK$9,DO$16,$E11:$OK11)-7=0,1,0)</f>
        <v>0</v>
      </c>
      <c r="DP19" s="158"/>
      <c r="DQ19" s="223">
        <f t="shared" ref="DQ19" ca="1" si="161">IF(SUMIF($E$9:$OK$9,DQ$16,$E11:$OK11)-7=0,1,0)</f>
        <v>0</v>
      </c>
      <c r="DR19" s="158"/>
      <c r="DS19" s="223">
        <f t="shared" ref="DS19" ca="1" si="162">IF(SUMIF($E$9:$OK$9,DS$16,$E11:$OK11)-7=0,1,0)</f>
        <v>0</v>
      </c>
      <c r="DT19" s="158"/>
      <c r="DU19" s="223">
        <f t="shared" ref="DU19" ca="1" si="163">IF(SUMIF($E$9:$OK$9,DU$16,$E11:$OK11)-7=0,1,0)</f>
        <v>0</v>
      </c>
      <c r="DV19" s="158"/>
      <c r="DW19" t="s">
        <v>242</v>
      </c>
      <c r="DX19">
        <f ca="1">SUM(E19:DV19)</f>
        <v>0</v>
      </c>
      <c r="DY19" s="39" t="s">
        <v>243</v>
      </c>
    </row>
    <row r="20" spans="2:129" ht="13.5" customHeight="1" thickBot="1" x14ac:dyDescent="0.2">
      <c r="B20" s="304" t="s">
        <v>225</v>
      </c>
      <c r="C20" s="305"/>
      <c r="D20" s="306"/>
      <c r="E20" s="335"/>
      <c r="F20" s="159"/>
      <c r="G20" s="335"/>
      <c r="H20" s="159"/>
      <c r="I20" s="335"/>
      <c r="J20" s="159"/>
      <c r="K20" s="335"/>
      <c r="L20" s="159"/>
      <c r="M20" s="335"/>
      <c r="N20" s="159"/>
      <c r="O20" s="335"/>
      <c r="P20" s="159"/>
      <c r="Q20" s="335"/>
      <c r="R20" s="159"/>
      <c r="S20" s="335"/>
      <c r="T20" s="159"/>
      <c r="U20" s="335"/>
      <c r="V20" s="159"/>
      <c r="W20" s="335"/>
      <c r="X20" s="159"/>
      <c r="Y20" s="335"/>
      <c r="Z20" s="159"/>
      <c r="AA20" s="335"/>
      <c r="AB20" s="159"/>
      <c r="AC20" s="335"/>
      <c r="AD20" s="159"/>
      <c r="AE20" s="335"/>
      <c r="AF20" s="159"/>
      <c r="AG20" s="335"/>
      <c r="AH20" s="159"/>
      <c r="AI20" s="335"/>
      <c r="AJ20" s="159"/>
      <c r="AK20" s="335"/>
      <c r="AL20" s="159"/>
      <c r="AM20" s="335"/>
      <c r="AN20" s="159"/>
      <c r="AO20" s="335"/>
      <c r="AP20" s="159"/>
      <c r="AQ20" s="335"/>
      <c r="AR20" s="159"/>
      <c r="AS20" s="335"/>
      <c r="AT20" s="159"/>
      <c r="AU20" s="335"/>
      <c r="AV20" s="159"/>
      <c r="AW20" s="335"/>
      <c r="AX20" s="159"/>
      <c r="AY20" s="335"/>
      <c r="AZ20" s="159"/>
      <c r="BA20" s="335"/>
      <c r="BB20" s="159"/>
      <c r="BC20" s="335"/>
      <c r="BD20" s="159"/>
      <c r="BE20" s="335"/>
      <c r="BF20" s="159"/>
      <c r="BG20" s="335"/>
      <c r="BH20" s="159"/>
      <c r="BI20" s="335"/>
      <c r="BJ20" s="159"/>
      <c r="BK20" s="335"/>
      <c r="BL20" s="159"/>
      <c r="BM20" s="335"/>
      <c r="BN20" s="159"/>
      <c r="BO20" s="335"/>
      <c r="BP20" s="159"/>
      <c r="BQ20" s="335"/>
      <c r="BR20" s="159"/>
      <c r="BS20" s="335"/>
      <c r="BT20" s="159"/>
      <c r="BU20" s="335"/>
      <c r="BV20" s="159"/>
      <c r="BW20" s="335"/>
      <c r="BX20" s="159"/>
      <c r="BY20" s="335"/>
      <c r="BZ20" s="159"/>
      <c r="CA20" s="335"/>
      <c r="CB20" s="159"/>
      <c r="CC20" s="335"/>
      <c r="CD20" s="159"/>
      <c r="CE20" s="335"/>
      <c r="CF20" s="159"/>
      <c r="CG20" s="335"/>
      <c r="CH20" s="159"/>
      <c r="CI20" s="335"/>
      <c r="CJ20" s="159"/>
      <c r="CK20" s="335"/>
      <c r="CL20" s="159"/>
      <c r="CM20" s="335"/>
      <c r="CN20" s="159"/>
      <c r="CO20" s="335"/>
      <c r="CP20" s="159"/>
      <c r="CQ20" s="335"/>
      <c r="CR20" s="159"/>
      <c r="CS20" s="335"/>
      <c r="CT20" s="159"/>
      <c r="CU20" s="335"/>
      <c r="CV20" s="159"/>
      <c r="CW20" s="335"/>
      <c r="CX20" s="159"/>
      <c r="CY20" s="335"/>
      <c r="CZ20" s="159"/>
      <c r="DA20" s="335"/>
      <c r="DB20" s="159"/>
      <c r="DC20" s="335"/>
      <c r="DD20" s="159"/>
      <c r="DE20" s="335"/>
      <c r="DF20" s="159"/>
      <c r="DG20" s="335"/>
      <c r="DH20" s="159"/>
      <c r="DI20" s="335"/>
      <c r="DJ20" s="159"/>
      <c r="DK20" s="335"/>
      <c r="DL20" s="159"/>
      <c r="DM20" s="335"/>
      <c r="DN20" s="159"/>
      <c r="DO20" s="335"/>
      <c r="DP20" s="159"/>
      <c r="DQ20" s="335"/>
      <c r="DR20" s="159"/>
      <c r="DS20" s="335"/>
      <c r="DT20" s="159"/>
      <c r="DU20" s="335"/>
      <c r="DV20" s="159"/>
    </row>
    <row r="21" spans="2:129" ht="13.5" customHeight="1" x14ac:dyDescent="0.15">
      <c r="B21" s="344" t="s">
        <v>9</v>
      </c>
      <c r="C21" s="345"/>
      <c r="D21" s="346"/>
      <c r="E21" s="223">
        <f ca="1">COUNTIF($E$13:$OK$13,"土■1■土")+COUNTIF($E$13:$OK$13,"土休1休土")+COUNTIF($E$13:$OK$13,"日■1■日")+COUNTIF($E$13:$OK$13,"日休1休日")</f>
        <v>0</v>
      </c>
      <c r="F21" s="158"/>
      <c r="G21" s="223">
        <f ca="1">COUNTIF($E$13:$OK$13,"土■2■土")+COUNTIF($E$13:$OK$13,"土休2休土")+COUNTIF($E$13:$OK$13,"日■2■日")+COUNTIF($E$13:$OK$13,"日休2休日")</f>
        <v>0</v>
      </c>
      <c r="H21" s="158"/>
      <c r="I21" s="223">
        <f ca="1">COUNTIF($E$13:$OK$13,"土■3■土")+COUNTIF($E$13:$OK$13,"土休3休土")+COUNTIF($E$13:$OK$13,"日■3■日")+COUNTIF($E$13:$OK$13,"日休3休日")</f>
        <v>0</v>
      </c>
      <c r="J21" s="158"/>
      <c r="K21" s="223">
        <f ca="1">COUNTIF($E$13:$OK$13,"土■4■土")+COUNTIF($E$13:$OK$13,"土休4休土")+COUNTIF($E$13:$OK$13,"日■4■日")+COUNTIF($E$13:$OK$13,"日休4休日")</f>
        <v>0</v>
      </c>
      <c r="L21" s="158"/>
      <c r="M21" s="223">
        <f ca="1">COUNTIF($E$13:$OK$13,"土■5■土")+COUNTIF($E$13:$OK$13,"土休5休土")+COUNTIF($E$13:$OK$13,"日■5■日")+COUNTIF($E$13:$OK$13,"日休5休日")</f>
        <v>0</v>
      </c>
      <c r="N21" s="158"/>
      <c r="O21" s="223">
        <f ca="1">COUNTIF($E$13:$OK$13,"土■6■土")+COUNTIF($E$13:$OK$13,"土休6休土")+COUNTIF($E$13:$OK$13,"日■6■日")+COUNTIF($E$13:$OK$13,"日休6休日")</f>
        <v>0</v>
      </c>
      <c r="P21" s="158"/>
      <c r="Q21" s="223">
        <f ca="1">COUNTIF($E$13:$OK$13,"土■7■土")+COUNTIF($E$13:$OK$13,"土休7休土")+COUNTIF($E$13:$OK$13,"日■7■日")+COUNTIF($E$13:$OK$13,"日休7休日")</f>
        <v>0</v>
      </c>
      <c r="R21" s="158"/>
      <c r="S21" s="223">
        <f ca="1">COUNTIF($E$13:$OK$13,"土■8■土")+COUNTIF($E$13:$OK$13,"土休8休土")+COUNTIF($E$13:$OK$13,"日■8■日")+COUNTIF($E$13:$OK$13,"日休8休日")</f>
        <v>0</v>
      </c>
      <c r="T21" s="158"/>
      <c r="U21" s="223">
        <f ca="1">COUNTIF($E$13:$OK$13,"土■9■土")+COUNTIF($E$13:$OK$13,"土休9休土")+COUNTIF($E$13:$OK$13,"日■9■日")+COUNTIF($E$13:$OK$13,"日休9休日")</f>
        <v>0</v>
      </c>
      <c r="V21" s="158"/>
      <c r="W21" s="223">
        <f ca="1">COUNTIF($E$13:$OK$13,"土■10■土")+COUNTIF($E$13:$OK$13,"土休10休土")+COUNTIF($E$13:$OK$13,"日■10■日")+COUNTIF($E$13:$OK$13,"日休10休日")</f>
        <v>0</v>
      </c>
      <c r="X21" s="158"/>
      <c r="Y21" s="223">
        <f ca="1">COUNTIF($E$13:$OK$13,"土■11■土")+COUNTIF($E$13:$OK$13,"土休11休土")+COUNTIF($E$13:$OK$13,"日■11■日")+COUNTIF($E$13:$OK$13,"日休11休日")</f>
        <v>0</v>
      </c>
      <c r="Z21" s="158"/>
      <c r="AA21" s="223">
        <f ca="1">COUNTIF($E$13:$OK$13,"土■12■土")+COUNTIF($E$13:$OK$13,"土休12休土")+COUNTIF($E$13:$OK$13,"日■12■日")+COUNTIF($E$13:$OK$13,"日休12休日")</f>
        <v>0</v>
      </c>
      <c r="AB21" s="158"/>
      <c r="AC21" s="223">
        <f ca="1">COUNTIF($E$13:$OK$13,"土■13■土")+COUNTIF($E$13:$OK$13,"土休13休土")+COUNTIF($E$13:$OK$13,"日■13■日")+COUNTIF($E$13:$OK$13,"日休13休日")</f>
        <v>0</v>
      </c>
      <c r="AD21" s="158"/>
      <c r="AE21" s="223">
        <f ca="1">COUNTIF($E$13:$OK$13,"土■14■土")+COUNTIF($E$13:$OK$13,"土休14休土")+COUNTIF($E$13:$OK$13,"日■14■日")+COUNTIF($E$13:$OK$13,"日休14休日")</f>
        <v>0</v>
      </c>
      <c r="AF21" s="158"/>
      <c r="AG21" s="223">
        <f ca="1">COUNTIF($E$13:$OK$13,"土■15■土")+COUNTIF($E$13:$OK$13,"土休15休土")+COUNTIF($E$13:$OK$13,"日■15■日")+COUNTIF($E$13:$OK$13,"日休15休日")</f>
        <v>0</v>
      </c>
      <c r="AH21" s="158"/>
      <c r="AI21" s="223">
        <f ca="1">COUNTIF($E$13:$OK$13,"土■16■土")+COUNTIF($E$13:$OK$13,"土休16休土")+COUNTIF($E$13:$OK$13,"日■16■日")+COUNTIF($E$13:$OK$13,"日休16休日")</f>
        <v>0</v>
      </c>
      <c r="AJ21" s="158"/>
      <c r="AK21" s="223">
        <f ca="1">COUNTIF($E$13:$OK$13,"土■17■土")+COUNTIF($E$13:$OK$13,"土休17休土")+COUNTIF($E$13:$OK$13,"日■17■日")+COUNTIF($E$13:$OK$13,"日休17休日")</f>
        <v>0</v>
      </c>
      <c r="AL21" s="158"/>
      <c r="AM21" s="223">
        <f ca="1">COUNTIF($E$13:$OK$13,"土■18■土")+COUNTIF($E$13:$OK$13,"土休18休土")+COUNTIF($E$13:$OK$13,"日■18■日")+COUNTIF($E$13:$OK$13,"日休18休日")</f>
        <v>0</v>
      </c>
      <c r="AN21" s="158"/>
      <c r="AO21" s="223">
        <f ca="1">COUNTIF($E$13:$OK$13,"土■19■土")+COUNTIF($E$13:$OK$13,"土休19休土")+COUNTIF($E$13:$OK$13,"日■19■日")+COUNTIF($E$13:$OK$13,"日休19休日")</f>
        <v>0</v>
      </c>
      <c r="AP21" s="158"/>
      <c r="AQ21" s="223">
        <f ca="1">COUNTIF($E$13:$OK$13,"土■20■土")+COUNTIF($E$13:$OK$13,"土休20休土")+COUNTIF($E$13:$OK$13,"日■20■日")+COUNTIF($E$13:$OK$13,"日休20休日")</f>
        <v>0</v>
      </c>
      <c r="AR21" s="158"/>
      <c r="AS21" s="223">
        <f ca="1">COUNTIF($E$13:$OK$13,"土■21■土")+COUNTIF($E$13:$OK$13,"土休21休土")+COUNTIF($E$13:$OK$13,"日■21■日")+COUNTIF($E$13:$OK$13,"日休21休日")</f>
        <v>0</v>
      </c>
      <c r="AT21" s="158"/>
      <c r="AU21" s="223">
        <f ca="1">COUNTIF($E$13:$OK$13,"土■22■土")+COUNTIF($E$13:$OK$13,"土休22休土")+COUNTIF($E$13:$OK$13,"日■22■日")+COUNTIF($E$13:$OK$13,"日休22休日")</f>
        <v>0</v>
      </c>
      <c r="AV21" s="158"/>
      <c r="AW21" s="223">
        <f ca="1">COUNTIF($E$13:$OK$13,"土■23■土")+COUNTIF($E$13:$OK$13,"土休23休土")+COUNTIF($E$13:$OK$13,"日■23■日")+COUNTIF($E$13:$OK$13,"日休23休日")</f>
        <v>0</v>
      </c>
      <c r="AX21" s="158"/>
      <c r="AY21" s="223">
        <f ca="1">COUNTIF($E$13:$OK$13,"土■24■土")+COUNTIF($E$13:$OK$13,"土休24休土")+COUNTIF($E$13:$OK$13,"日■24■日")+COUNTIF($E$13:$OK$13,"日休24休日")</f>
        <v>0</v>
      </c>
      <c r="AZ21" s="158"/>
      <c r="BA21" s="223">
        <f ca="1">COUNTIF($E$13:$OK$13,"土■25■土")+COUNTIF($E$13:$OK$13,"土休25休土")+COUNTIF($E$13:$OK$13,"日■25■日")+COUNTIF($E$13:$OK$13,"日休25休日")</f>
        <v>0</v>
      </c>
      <c r="BB21" s="158"/>
      <c r="BC21" s="223">
        <f ca="1">COUNTIF($E$13:$OK$13,"土■26■土")+COUNTIF($E$13:$OK$13,"土休26休土")+COUNTIF($E$13:$OK$13,"日■26■日")+COUNTIF($E$13:$OK$13,"日休26休日")</f>
        <v>0</v>
      </c>
      <c r="BD21" s="158"/>
      <c r="BE21" s="223">
        <f ca="1">COUNTIF($E$13:$OK$13,"土■27■土")+COUNTIF($E$13:$OK$13,"土休27休土")+COUNTIF($E$13:$OK$13,"日■27■日")+COUNTIF($E$13:$OK$13,"日休27休日")</f>
        <v>0</v>
      </c>
      <c r="BF21" s="158"/>
      <c r="BG21" s="223">
        <f ca="1">COUNTIF($E$13:$OK$13,"土■28■土")+COUNTIF($E$13:$OK$13,"土休28休土")+COUNTIF($E$13:$OK$13,"日■28■日")+COUNTIF($E$13:$OK$13,"日休28休日")</f>
        <v>0</v>
      </c>
      <c r="BH21" s="158"/>
      <c r="BI21" s="223">
        <f ca="1">COUNTIF($E$13:$OK$13,"土■29■土")+COUNTIF($E$13:$OK$13,"土休29休土")+COUNTIF($E$13:$OK$13,"日■29■日")+COUNTIF($E$13:$OK$13,"日休29休日")</f>
        <v>0</v>
      </c>
      <c r="BJ21" s="158"/>
      <c r="BK21" s="223">
        <f ca="1">COUNTIF($E$13:$OK$13,"土■30■土")+COUNTIF($E$13:$OK$13,"土休30休土")+COUNTIF($E$13:$OK$13,"日■30■日")+COUNTIF($E$13:$OK$13,"日休30休日")</f>
        <v>0</v>
      </c>
      <c r="BL21" s="158"/>
      <c r="BM21" s="223">
        <f ca="1">COUNTIF($E$13:$OK$13,"土■31■土")+COUNTIF($E$13:$OK$13,"土休31休土")+COUNTIF($E$13:$OK$13,"日■31■日")+COUNTIF($E$13:$OK$13,"日休31休日")</f>
        <v>0</v>
      </c>
      <c r="BN21" s="158"/>
      <c r="BO21" s="223">
        <f ca="1">COUNTIF($E$13:$OK$13,"土■32■土")+COUNTIF($E$13:$OK$13,"土休32休土")+COUNTIF($E$13:$OK$13,"日■32■日")+COUNTIF($E$13:$OK$13,"日休32休日")</f>
        <v>0</v>
      </c>
      <c r="BP21" s="158"/>
      <c r="BQ21" s="223">
        <f ca="1">COUNTIF($E$13:$OK$13,"土■33■土")+COUNTIF($E$13:$OK$13,"土休33休土")+COUNTIF($E$13:$OK$13,"日■33■日")+COUNTIF($E$13:$OK$13,"日休33休日")</f>
        <v>0</v>
      </c>
      <c r="BR21" s="158"/>
      <c r="BS21" s="223">
        <f ca="1">COUNTIF($E$13:$OK$13,"土■34■土")+COUNTIF($E$13:$OK$13,"土休34休土")+COUNTIF($E$13:$OK$13,"日■34■日")+COUNTIF($E$13:$OK$13,"日休34休日")</f>
        <v>0</v>
      </c>
      <c r="BT21" s="158"/>
      <c r="BU21" s="223">
        <f ca="1">COUNTIF($E$13:$OK$13,"土■35■土")+COUNTIF($E$13:$OK$13,"土休35休土")+COUNTIF($E$13:$OK$13,"日■35■日")+COUNTIF($E$13:$OK$13,"日休35休日")</f>
        <v>0</v>
      </c>
      <c r="BV21" s="158"/>
      <c r="BW21" s="223">
        <f ca="1">COUNTIF($E$13:$OK$13,"土■36■土")+COUNTIF($E$13:$OK$13,"土休36休土")+COUNTIF($E$13:$OK$13,"日■36■日")+COUNTIF($E$13:$OK$13,"日休36休日")</f>
        <v>0</v>
      </c>
      <c r="BX21" s="158"/>
      <c r="BY21" s="223">
        <f ca="1">COUNTIF($E$13:$OK$13,"土■37■土")+COUNTIF($E$13:$OK$13,"土休37休土")+COUNTIF($E$13:$OK$13,"日■37■日")+COUNTIF($E$13:$OK$13,"日休37休日")</f>
        <v>0</v>
      </c>
      <c r="BZ21" s="158"/>
      <c r="CA21" s="223">
        <f ca="1">COUNTIF($E$13:$OK$13,"土■38■土")+COUNTIF($E$13:$OK$13,"土休38休土")+COUNTIF($E$13:$OK$13,"日■38■日")+COUNTIF($E$13:$OK$13,"日休38休日")</f>
        <v>0</v>
      </c>
      <c r="CB21" s="158"/>
      <c r="CC21" s="223">
        <f ca="1">COUNTIF($E$13:$OK$13,"土■39■土")+COUNTIF($E$13:$OK$13,"土休39休土")+COUNTIF($E$13:$OK$13,"日■39■日")+COUNTIF($E$13:$OK$13,"日休39休日")</f>
        <v>0</v>
      </c>
      <c r="CD21" s="158"/>
      <c r="CE21" s="223">
        <f ca="1">COUNTIF($E$13:$OK$13,"土■40■土")+COUNTIF($E$13:$OK$13,"土休40休土")+COUNTIF($E$13:$OK$13,"日■40■日")+COUNTIF($E$13:$OK$13,"日休40休日")</f>
        <v>0</v>
      </c>
      <c r="CF21" s="158"/>
      <c r="CG21" s="223">
        <f ca="1">COUNTIF($E$13:$OK$13,"土■41■土")+COUNTIF($E$13:$OK$13,"土休41休土")+COUNTIF($E$13:$OK$13,"日■41■日")+COUNTIF($E$13:$OK$13,"日休41休日")</f>
        <v>0</v>
      </c>
      <c r="CH21" s="158"/>
      <c r="CI21" s="223">
        <f ca="1">COUNTIF($E$13:$OK$13,"土■42■土")+COUNTIF($E$13:$OK$13,"土休42休土")+COUNTIF($E$13:$OK$13,"日■42■日")+COUNTIF($E$13:$OK$13,"日休42休日")</f>
        <v>0</v>
      </c>
      <c r="CJ21" s="158"/>
      <c r="CK21" s="223">
        <f ca="1">COUNTIF($E$13:$OK$13,"土■43■土")+COUNTIF($E$13:$OK$13,"土休43休土")+COUNTIF($E$13:$OK$13,"日■43■日")+COUNTIF($E$13:$OK$13,"日休43休日")</f>
        <v>0</v>
      </c>
      <c r="CL21" s="158"/>
      <c r="CM21" s="223">
        <f ca="1">COUNTIF($E$13:$OK$13,"土■44■土")+COUNTIF($E$13:$OK$13,"土休44休土")+COUNTIF($E$13:$OK$13,"日■44■日")+COUNTIF($E$13:$OK$13,"日休44休日")</f>
        <v>0</v>
      </c>
      <c r="CN21" s="158"/>
      <c r="CO21" s="223">
        <f ca="1">COUNTIF($E$13:$OK$13,"土■45■土")+COUNTIF($E$13:$OK$13,"土休45休土")+COUNTIF($E$13:$OK$13,"日■45■日")+COUNTIF($E$13:$OK$13,"日休45休日")</f>
        <v>0</v>
      </c>
      <c r="CP21" s="158"/>
      <c r="CQ21" s="223">
        <f ca="1">COUNTIF($E$13:$OK$13,"土■46■土")+COUNTIF($E$13:$OK$13,"土休46休土")+COUNTIF($E$13:$OK$13,"日■46■日")+COUNTIF($E$13:$OK$13,"日休46休日")</f>
        <v>0</v>
      </c>
      <c r="CR21" s="158"/>
      <c r="CS21" s="223">
        <f ca="1">COUNTIF($E$13:$OK$13,"土■47■土")+COUNTIF($E$13:$OK$13,"土休47休土")+COUNTIF($E$13:$OK$13,"日■47■日")+COUNTIF($E$13:$OK$13,"日休47休日")</f>
        <v>0</v>
      </c>
      <c r="CT21" s="158"/>
      <c r="CU21" s="223">
        <f ca="1">COUNTIF($E$13:$OK$13,"土■48■土")+COUNTIF($E$13:$OK$13,"土休48休土")+COUNTIF($E$13:$OK$13,"日■48■日")+COUNTIF($E$13:$OK$13,"日休48休日")</f>
        <v>0</v>
      </c>
      <c r="CV21" s="158"/>
      <c r="CW21" s="223">
        <f ca="1">COUNTIF($E$13:$OK$13,"土■49■土")+COUNTIF($E$13:$OK$13,"土休49休土")+COUNTIF($E$13:$OK$13,"日■49■日")+COUNTIF($E$13:$OK$13,"日休49休日")</f>
        <v>0</v>
      </c>
      <c r="CX21" s="158"/>
      <c r="CY21" s="223">
        <f ca="1">COUNTIF($E$13:$OK$13,"土■50■土")+COUNTIF($E$13:$OK$13,"土休50休土")+COUNTIF($E$13:$OK$13,"日■50■日")+COUNTIF($E$13:$OK$13,"日休50休日")</f>
        <v>0</v>
      </c>
      <c r="CZ21" s="158"/>
      <c r="DA21" s="223">
        <f ca="1">COUNTIF($E$13:$OK$13,"土■51■土")+COUNTIF($E$13:$OK$13,"土休51休土")+COUNTIF($E$13:$OK$13,"日■51■日")+COUNTIF($E$13:$OK$13,"日休51休日")</f>
        <v>0</v>
      </c>
      <c r="DB21" s="158"/>
      <c r="DC21" s="223">
        <f ca="1">COUNTIF($E$13:$OK$13,"土■52■土")+COUNTIF($E$13:$OK$13,"土休52休土")+COUNTIF($E$13:$OK$13,"日■52■日")+COUNTIF($E$13:$OK$13,"日休52休日")</f>
        <v>0</v>
      </c>
      <c r="DD21" s="158"/>
      <c r="DE21" s="223">
        <f ca="1">COUNTIF($E$13:$OK$13,"土■53■土")+COUNTIF($E$13:$OK$13,"土休53休土")+COUNTIF($E$13:$OK$13,"日■53■日")+COUNTIF($E$13:$OK$13,"日休53休日")</f>
        <v>0</v>
      </c>
      <c r="DF21" s="158"/>
      <c r="DG21" s="223">
        <f ca="1">COUNTIF($E$13:$OK$13,"土■54■土")+COUNTIF($E$13:$OK$13,"土休54休土")+COUNTIF($E$13:$OK$13,"日■54■日")+COUNTIF($E$13:$OK$13,"日休54休日")</f>
        <v>0</v>
      </c>
      <c r="DH21" s="158"/>
      <c r="DI21" s="223">
        <f ca="1">COUNTIF($E$13:$OK$13,"土■55■土")+COUNTIF($E$13:$OK$13,"土休55休土")+COUNTIF($E$13:$OK$13,"日■55■日")+COUNTIF($E$13:$OK$13,"日休55休日")</f>
        <v>0</v>
      </c>
      <c r="DJ21" s="158"/>
      <c r="DK21" s="223">
        <f ca="1">COUNTIF($E$13:$OK$13,"土■56■土")+COUNTIF($E$13:$OK$13,"土休56休土")+COUNTIF($E$13:$OK$13,"日■56■日")+COUNTIF($E$13:$OK$13,"日休56休日")</f>
        <v>0</v>
      </c>
      <c r="DL21" s="158"/>
      <c r="DM21" s="223">
        <f ca="1">COUNTIF($E$13:$OK$13,"土■57■土")+COUNTIF($E$13:$OK$13,"土休57休土")+COUNTIF($E$13:$OK$13,"日■57■日")+COUNTIF($E$13:$OK$13,"日休57休日")</f>
        <v>0</v>
      </c>
      <c r="DN21" s="158"/>
      <c r="DO21" s="223">
        <f ca="1">COUNTIF($E$13:$OK$13,"土■58■土")+COUNTIF($E$13:$OK$13,"土休58休土")+COUNTIF($E$13:$OK$13,"日■58■日")+COUNTIF($E$13:$OK$13,"日休58休日")</f>
        <v>0</v>
      </c>
      <c r="DP21" s="158"/>
      <c r="DQ21" s="223">
        <f ca="1">COUNTIF($E$13:$OK$13,"土■59■土")+COUNTIF($E$13:$OK$13,"土休59休土")+COUNTIF($E$13:$OK$13,"日■59■日")+COUNTIF($E$13:$OK$13,"日休59休日")</f>
        <v>0</v>
      </c>
      <c r="DR21" s="158"/>
      <c r="DS21" s="223">
        <f ca="1">COUNTIF($E$13:$OK$13,"土■60■土")+COUNTIF($E$13:$OK$13,"土休60休土")+COUNTIF($E$13:$OK$13,"日■60■日")+COUNTIF($E$13:$OK$13,"日休60休日")</f>
        <v>0</v>
      </c>
      <c r="DT21" s="158"/>
      <c r="DU21" s="223">
        <f ca="1">COUNTIF($E$13:$OK$13,"土■61■土")+COUNTIF($E$13:$OK$13,"土休61休土")+COUNTIF($E$13:$OK$13,"日■61■日")+COUNTIF($E$13:$OK$13,"日休61休日")</f>
        <v>0</v>
      </c>
      <c r="DV21" s="158"/>
    </row>
    <row r="22" spans="2:129" ht="13.5" customHeight="1" x14ac:dyDescent="0.15">
      <c r="B22" s="302" t="s">
        <v>10</v>
      </c>
      <c r="C22" s="235"/>
      <c r="D22" s="303"/>
      <c r="E22" s="223">
        <f ca="1">COUNTIF($E$14:$OK$14,"土■1■土")+COUNTIF($E$14:$OK$14,"土休1休土")+COUNTIF($E$14:$OK$14,"日■1■日")+COUNTIF($E$14:$OK$14,"日休1休日")</f>
        <v>0</v>
      </c>
      <c r="F22" s="158"/>
      <c r="G22" s="223">
        <f ca="1">COUNTIF($E$14:$OK$14,"土■2■土")+COUNTIF($E$14:$OK$14,"土休2休土")+COUNTIF($E$14:$OK$14,"日■2■日")+COUNTIF($E$14:$OK$14,"日休2休日")</f>
        <v>0</v>
      </c>
      <c r="H22" s="158"/>
      <c r="I22" s="223">
        <f ca="1">COUNTIF($E$14:$OK$14,"土■3■土")+COUNTIF($E$14:$OK$14,"土休3休土")+COUNTIF($E$14:$OK$14,"日■3■日")+COUNTIF($E$14:$OK$14,"日休3休日")</f>
        <v>0</v>
      </c>
      <c r="J22" s="158"/>
      <c r="K22" s="223">
        <f ca="1">COUNTIF($E$14:$OK$14,"土■4■土")+COUNTIF($E$14:$OK$14,"土休4休土")+COUNTIF($E$14:$OK$14,"日■4■日")+COUNTIF($E$14:$OK$14,"日休4休日")</f>
        <v>0</v>
      </c>
      <c r="L22" s="158"/>
      <c r="M22" s="223">
        <f ca="1">COUNTIF($E$14:$OK$14,"土■5■土")+COUNTIF($E$14:$OK$14,"土休5休土")+COUNTIF($E$14:$OK$14,"日■5■日")+COUNTIF($E$14:$OK$14,"日休5休日")</f>
        <v>0</v>
      </c>
      <c r="N22" s="158"/>
      <c r="O22" s="223">
        <f ca="1">COUNTIF($E$14:$OK$14,"土■6■土")+COUNTIF($E$14:$OK$14,"土休6休土")+COUNTIF($E$14:$OK$14,"日■6■日")+COUNTIF($E$14:$OK$14,"日休6休日")</f>
        <v>0</v>
      </c>
      <c r="P22" s="158"/>
      <c r="Q22" s="223">
        <f ca="1">COUNTIF($E$14:$OK$14,"土■7■土")+COUNTIF($E$14:$OK$14,"土休7休土")+COUNTIF($E$14:$OK$14,"日■7■日")+COUNTIF($E$14:$OK$14,"日休7休日")</f>
        <v>0</v>
      </c>
      <c r="R22" s="158"/>
      <c r="S22" s="223">
        <f ca="1">COUNTIF($E$14:$OK$14,"土■8■土")+COUNTIF($E$14:$OK$14,"土休8休土")+COUNTIF($E$14:$OK$14,"日■8■日")+COUNTIF($E$14:$OK$14,"日休8休日")</f>
        <v>0</v>
      </c>
      <c r="T22" s="158"/>
      <c r="U22" s="223">
        <f ca="1">COUNTIF($E$14:$OK$14,"土■9■土")+COUNTIF($E$14:$OK$14,"土休9休土")+COUNTIF($E$14:$OK$14,"日■9■日")+COUNTIF($E$14:$OK$14,"日休9休日")</f>
        <v>0</v>
      </c>
      <c r="V22" s="158"/>
      <c r="W22" s="223">
        <f ca="1">COUNTIF($E$14:$OK$14,"土■10■土")+COUNTIF($E$14:$OK$14,"土休10休土")+COUNTIF($E$14:$OK$14,"日■10■日")+COUNTIF($E$14:$OK$14,"日休10休日")</f>
        <v>0</v>
      </c>
      <c r="X22" s="158"/>
      <c r="Y22" s="223">
        <f ca="1">COUNTIF($E$14:$OK$14,"土■11■土")+COUNTIF($E$14:$OK$14,"土休11休土")+COUNTIF($E$14:$OK$14,"日■11■日")+COUNTIF($E$14:$OK$14,"日休11休日")</f>
        <v>0</v>
      </c>
      <c r="Z22" s="158"/>
      <c r="AA22" s="223">
        <f ca="1">COUNTIF($E$14:$OK$14,"土■12■土")+COUNTIF($E$14:$OK$14,"土休12休土")+COUNTIF($E$14:$OK$14,"日■12■日")+COUNTIF($E$14:$OK$14,"日休12休日")</f>
        <v>0</v>
      </c>
      <c r="AB22" s="158"/>
      <c r="AC22" s="223">
        <f ca="1">COUNTIF($E$14:$OK$14,"土■13■土")+COUNTIF($E$14:$OK$14,"土休13休土")+COUNTIF($E$14:$OK$14,"日■13■日")+COUNTIF($E$14:$OK$14,"日休13休日")</f>
        <v>0</v>
      </c>
      <c r="AD22" s="158"/>
      <c r="AE22" s="223">
        <f ca="1">COUNTIF($E$14:$OK$14,"土■14■土")+COUNTIF($E$14:$OK$14,"土休14休土")+COUNTIF($E$14:$OK$14,"日■14■日")+COUNTIF($E$14:$OK$14,"日休14休日")</f>
        <v>0</v>
      </c>
      <c r="AF22" s="158"/>
      <c r="AG22" s="223">
        <f ca="1">COUNTIF($E$14:$OK$14,"土■15■土")+COUNTIF($E$14:$OK$14,"土休15休土")+COUNTIF($E$14:$OK$14,"日■15■日")+COUNTIF($E$14:$OK$14,"日休15休日")</f>
        <v>0</v>
      </c>
      <c r="AH22" s="158"/>
      <c r="AI22" s="223">
        <f ca="1">COUNTIF($E$14:$OK$14,"土■16■土")+COUNTIF($E$14:$OK$14,"土休16休土")+COUNTIF($E$14:$OK$14,"日■16■日")+COUNTIF($E$14:$OK$14,"日休16休日")</f>
        <v>0</v>
      </c>
      <c r="AJ22" s="158"/>
      <c r="AK22" s="223">
        <f ca="1">COUNTIF($E$14:$OK$14,"土■17■土")+COUNTIF($E$14:$OK$14,"土休17休土")+COUNTIF($E$14:$OK$14,"日■17■日")+COUNTIF($E$14:$OK$14,"日休17休日")</f>
        <v>0</v>
      </c>
      <c r="AL22" s="158"/>
      <c r="AM22" s="223">
        <f ca="1">COUNTIF($E$14:$OK$14,"土■18■土")+COUNTIF($E$14:$OK$14,"土休18休土")+COUNTIF($E$14:$OK$14,"日■18■日")+COUNTIF($E$14:$OK$14,"日休18休日")</f>
        <v>0</v>
      </c>
      <c r="AN22" s="158"/>
      <c r="AO22" s="223">
        <f ca="1">COUNTIF($E$14:$OK$14,"土■19■土")+COUNTIF($E$14:$OK$14,"土休19休土")+COUNTIF($E$14:$OK$14,"日■19■日")+COUNTIF($E$14:$OK$14,"日休19休日")</f>
        <v>0</v>
      </c>
      <c r="AP22" s="158"/>
      <c r="AQ22" s="223">
        <f ca="1">COUNTIF($E$14:$OK$14,"土■20■土")+COUNTIF($E$14:$OK$14,"土休20休土")+COUNTIF($E$14:$OK$14,"日■20■日")+COUNTIF($E$14:$OK$14,"日休20休日")</f>
        <v>0</v>
      </c>
      <c r="AR22" s="158"/>
      <c r="AS22" s="223">
        <f ca="1">COUNTIF($E$14:$OK$14,"土■21■土")+COUNTIF($E$14:$OK$14,"土休21休土")+COUNTIF($E$14:$OK$14,"日■21■日")+COUNTIF($E$14:$OK$14,"日休21休日")</f>
        <v>0</v>
      </c>
      <c r="AT22" s="158"/>
      <c r="AU22" s="223">
        <f ca="1">COUNTIF($E$14:$OK$14,"土■22■土")+COUNTIF($E$14:$OK$14,"土休22休土")+COUNTIF($E$14:$OK$14,"日■22■日")+COUNTIF($E$14:$OK$14,"日休22休日")</f>
        <v>0</v>
      </c>
      <c r="AV22" s="158"/>
      <c r="AW22" s="223">
        <f ca="1">COUNTIF($E$14:$OK$14,"土■23■土")+COUNTIF($E$14:$OK$14,"土休23休土")+COUNTIF($E$14:$OK$14,"日■23■日")+COUNTIF($E$14:$OK$14,"日休23休日")</f>
        <v>0</v>
      </c>
      <c r="AX22" s="158"/>
      <c r="AY22" s="223">
        <f ca="1">COUNTIF($E$14:$OK$14,"土■24■土")+COUNTIF($E$14:$OK$14,"土休24休土")+COUNTIF($E$14:$OK$14,"日■24■日")+COUNTIF($E$14:$OK$14,"日休24休日")</f>
        <v>0</v>
      </c>
      <c r="AZ22" s="158"/>
      <c r="BA22" s="223">
        <f ca="1">COUNTIF($E$14:$OK$14,"土■25■土")+COUNTIF($E$14:$OK$14,"土休25休土")+COUNTIF($E$14:$OK$14,"日■25■日")+COUNTIF($E$14:$OK$14,"日休25休日")</f>
        <v>0</v>
      </c>
      <c r="BB22" s="158"/>
      <c r="BC22" s="223">
        <f ca="1">COUNTIF($E$14:$OK$14,"土■26■土")+COUNTIF($E$14:$OK$14,"土休26休土")+COUNTIF($E$14:$OK$14,"日■26■日")+COUNTIF($E$14:$OK$14,"日休26休日")</f>
        <v>0</v>
      </c>
      <c r="BD22" s="158"/>
      <c r="BE22" s="223">
        <f ca="1">COUNTIF($E$14:$OK$14,"土■27■土")+COUNTIF($E$14:$OK$14,"土休27休土")+COUNTIF($E$14:$OK$14,"日■27■日")+COUNTIF($E$14:$OK$14,"日休27休日")</f>
        <v>0</v>
      </c>
      <c r="BF22" s="158"/>
      <c r="BG22" s="223">
        <f ca="1">COUNTIF($E$14:$OK$14,"土■28■土")+COUNTIF($E$14:$OK$14,"土休28休土")+COUNTIF($E$14:$OK$14,"日■28■日")+COUNTIF($E$14:$OK$14,"日休28休日")</f>
        <v>0</v>
      </c>
      <c r="BH22" s="158"/>
      <c r="BI22" s="223">
        <f ca="1">COUNTIF($E$14:$OK$14,"土■29■土")+COUNTIF($E$14:$OK$14,"土休29休土")+COUNTIF($E$14:$OK$14,"日■29■日")+COUNTIF($E$14:$OK$14,"日休29休日")</f>
        <v>0</v>
      </c>
      <c r="BJ22" s="158"/>
      <c r="BK22" s="223">
        <f ca="1">COUNTIF($E$14:$OK$14,"土■30■土")+COUNTIF($E$14:$OK$14,"土休30休土")+COUNTIF($E$14:$OK$14,"日■30■日")+COUNTIF($E$14:$OK$14,"日休30休日")</f>
        <v>0</v>
      </c>
      <c r="BL22" s="158"/>
      <c r="BM22" s="223">
        <f ca="1">COUNTIF($E$14:$OK$14,"土■31■土")+COUNTIF($E$14:$OK$14,"土休31休土")+COUNTIF($E$14:$OK$14,"日■31■日")+COUNTIF($E$14:$OK$14,"日休31休日")</f>
        <v>0</v>
      </c>
      <c r="BN22" s="158"/>
      <c r="BO22" s="223">
        <f ca="1">COUNTIF($E$14:$OK$14,"土■32■土")+COUNTIF($E$14:$OK$14,"土休32休土")+COUNTIF($E$14:$OK$14,"日■32■日")+COUNTIF($E$14:$OK$14,"日休32休日")</f>
        <v>0</v>
      </c>
      <c r="BP22" s="158"/>
      <c r="BQ22" s="223">
        <f ca="1">COUNTIF($E$14:$OK$14,"土■33■土")+COUNTIF($E$14:$OK$14,"土休33休土")+COUNTIF($E$14:$OK$14,"日■33■日")+COUNTIF($E$14:$OK$14,"日休33休日")</f>
        <v>0</v>
      </c>
      <c r="BR22" s="158"/>
      <c r="BS22" s="223">
        <f ca="1">COUNTIF($E$14:$OK$14,"土■34■土")+COUNTIF($E$14:$OK$14,"土休34休土")+COUNTIF($E$14:$OK$14,"日■34■日")+COUNTIF($E$14:$OK$14,"日休34休日")</f>
        <v>0</v>
      </c>
      <c r="BT22" s="158"/>
      <c r="BU22" s="223">
        <f ca="1">COUNTIF($E$14:$OK$14,"土■35■土")+COUNTIF($E$14:$OK$14,"土休35休土")+COUNTIF($E$14:$OK$14,"日■35■日")+COUNTIF($E$14:$OK$14,"日休35休日")</f>
        <v>0</v>
      </c>
      <c r="BV22" s="158"/>
      <c r="BW22" s="223">
        <f ca="1">COUNTIF($E$14:$OK$14,"土■36■土")+COUNTIF($E$14:$OK$14,"土休36休土")+COUNTIF($E$14:$OK$14,"日■36■日")+COUNTIF($E$14:$OK$14,"日休36休日")</f>
        <v>0</v>
      </c>
      <c r="BX22" s="158"/>
      <c r="BY22" s="223">
        <f ca="1">COUNTIF($E$14:$OK$14,"土■37■土")+COUNTIF($E$14:$OK$14,"土休37休土")+COUNTIF($E$14:$OK$14,"日■37■日")+COUNTIF($E$14:$OK$14,"日休37休日")</f>
        <v>0</v>
      </c>
      <c r="BZ22" s="158"/>
      <c r="CA22" s="223">
        <f ca="1">COUNTIF($E$14:$OK$14,"土■38■土")+COUNTIF($E$14:$OK$14,"土休38休土")+COUNTIF($E$14:$OK$14,"日■38■日")+COUNTIF($E$14:$OK$14,"日休38休日")</f>
        <v>0</v>
      </c>
      <c r="CB22" s="158"/>
      <c r="CC22" s="223">
        <f ca="1">COUNTIF($E$14:$OK$14,"土■39■土")+COUNTIF($E$14:$OK$14,"土休39休土")+COUNTIF($E$14:$OK$14,"日■39■日")+COUNTIF($E$14:$OK$14,"日休39休日")</f>
        <v>0</v>
      </c>
      <c r="CD22" s="158"/>
      <c r="CE22" s="223">
        <f ca="1">COUNTIF($E$14:$OK$14,"土■40■土")+COUNTIF($E$14:$OK$14,"土休40休土")+COUNTIF($E$14:$OK$14,"日■40■日")+COUNTIF($E$14:$OK$14,"日休40休日")</f>
        <v>0</v>
      </c>
      <c r="CF22" s="158"/>
      <c r="CG22" s="223">
        <f ca="1">COUNTIF($E$14:$OK$14,"土■41■土")+COUNTIF($E$14:$OK$14,"土休41休土")+COUNTIF($E$14:$OK$14,"日■41■日")+COUNTIF($E$14:$OK$14,"日休41休日")</f>
        <v>0</v>
      </c>
      <c r="CH22" s="158"/>
      <c r="CI22" s="223">
        <f ca="1">COUNTIF($E$14:$OK$14,"土■42■土")+COUNTIF($E$14:$OK$14,"土休42休土")+COUNTIF($E$14:$OK$14,"日■42■日")+COUNTIF($E$14:$OK$14,"日休42休日")</f>
        <v>0</v>
      </c>
      <c r="CJ22" s="158"/>
      <c r="CK22" s="223">
        <f ca="1">COUNTIF($E$14:$OK$14,"土■43■土")+COUNTIF($E$14:$OK$14,"土休43休土")+COUNTIF($E$14:$OK$14,"日■43■日")+COUNTIF($E$14:$OK$14,"日休43休日")</f>
        <v>0</v>
      </c>
      <c r="CL22" s="158"/>
      <c r="CM22" s="223">
        <f ca="1">COUNTIF($E$14:$OK$14,"土■44■土")+COUNTIF($E$14:$OK$14,"土休44休土")+COUNTIF($E$14:$OK$14,"日■44■日")+COUNTIF($E$14:$OK$14,"日休44休日")</f>
        <v>0</v>
      </c>
      <c r="CN22" s="158"/>
      <c r="CO22" s="223">
        <f ca="1">COUNTIF($E$14:$OK$14,"土■45■土")+COUNTIF($E$14:$OK$14,"土休45休土")+COUNTIF($E$14:$OK$14,"日■45■日")+COUNTIF($E$14:$OK$14,"日休45休日")</f>
        <v>0</v>
      </c>
      <c r="CP22" s="158"/>
      <c r="CQ22" s="223">
        <f ca="1">COUNTIF($E$14:$OK$14,"土■46■土")+COUNTIF($E$14:$OK$14,"土休46休土")+COUNTIF($E$14:$OK$14,"日■46■日")+COUNTIF($E$14:$OK$14,"日休46休日")</f>
        <v>0</v>
      </c>
      <c r="CR22" s="158"/>
      <c r="CS22" s="223">
        <f ca="1">COUNTIF($E$14:$OK$14,"土■47■土")+COUNTIF($E$14:$OK$14,"土休47休土")+COUNTIF($E$14:$OK$14,"日■47■日")+COUNTIF($E$14:$OK$14,"日休47休日")</f>
        <v>0</v>
      </c>
      <c r="CT22" s="158"/>
      <c r="CU22" s="223">
        <f ca="1">COUNTIF($E$14:$OK$14,"土■48■土")+COUNTIF($E$14:$OK$14,"土休48休土")+COUNTIF($E$14:$OK$14,"日■48■日")+COUNTIF($E$14:$OK$14,"日休48休日")</f>
        <v>0</v>
      </c>
      <c r="CV22" s="158"/>
      <c r="CW22" s="223">
        <f ca="1">COUNTIF($E$14:$OK$14,"土■49■土")+COUNTIF($E$14:$OK$14,"土休49休土")+COUNTIF($E$14:$OK$14,"日■49■日")+COUNTIF($E$14:$OK$14,"日休49休日")</f>
        <v>0</v>
      </c>
      <c r="CX22" s="158"/>
      <c r="CY22" s="223">
        <f ca="1">COUNTIF($E$14:$OK$14,"土■50■土")+COUNTIF($E$14:$OK$14,"土休50休土")+COUNTIF($E$14:$OK$14,"日■50■日")+COUNTIF($E$14:$OK$14,"日休50休日")</f>
        <v>0</v>
      </c>
      <c r="CZ22" s="158"/>
      <c r="DA22" s="223">
        <f ca="1">COUNTIF($E$14:$OK$14,"土■51■土")+COUNTIF($E$14:$OK$14,"土休51休土")+COUNTIF($E$14:$OK$14,"日■51■日")+COUNTIF($E$14:$OK$14,"日休51休日")</f>
        <v>0</v>
      </c>
      <c r="DB22" s="158"/>
      <c r="DC22" s="223">
        <f ca="1">COUNTIF($E$14:$OK$14,"土■52■土")+COUNTIF($E$14:$OK$14,"土休52休土")+COUNTIF($E$14:$OK$14,"日■52■日")+COUNTIF($E$14:$OK$14,"日休52休日")</f>
        <v>0</v>
      </c>
      <c r="DD22" s="158"/>
      <c r="DE22" s="223">
        <f ca="1">COUNTIF($E$14:$OK$14,"土■53■土")+COUNTIF($E$14:$OK$14,"土休53休土")+COUNTIF($E$14:$OK$14,"日■53■日")+COUNTIF($E$14:$OK$14,"日休53休日")</f>
        <v>0</v>
      </c>
      <c r="DF22" s="158"/>
      <c r="DG22" s="223">
        <f ca="1">COUNTIF($E$14:$OK$14,"土■54■土")+COUNTIF($E$14:$OK$14,"土休54休土")+COUNTIF($E$14:$OK$14,"日■54■日")+COUNTIF($E$14:$OK$14,"日休54休日")</f>
        <v>0</v>
      </c>
      <c r="DH22" s="158"/>
      <c r="DI22" s="223">
        <f ca="1">COUNTIF($E$14:$OK$14,"土■55■土")+COUNTIF($E$14:$OK$14,"土休55休土")+COUNTIF($E$14:$OK$14,"日■55■日")+COUNTIF($E$14:$OK$14,"日休55休日")</f>
        <v>0</v>
      </c>
      <c r="DJ22" s="158"/>
      <c r="DK22" s="223">
        <f ca="1">COUNTIF($E$14:$OK$14,"土■56■土")+COUNTIF($E$14:$OK$14,"土休56休土")+COUNTIF($E$14:$OK$14,"日■56■日")+COUNTIF($E$14:$OK$14,"日休56休日")</f>
        <v>0</v>
      </c>
      <c r="DL22" s="158"/>
      <c r="DM22" s="223">
        <f ca="1">COUNTIF($E$14:$OK$14,"土■57■土")+COUNTIF($E$14:$OK$14,"土休57休土")+COUNTIF($E$14:$OK$14,"日■57■日")+COUNTIF($E$14:$OK$14,"日休57休日")</f>
        <v>0</v>
      </c>
      <c r="DN22" s="158"/>
      <c r="DO22" s="223">
        <f ca="1">COUNTIF($E$14:$OK$14,"土■58■土")+COUNTIF($E$14:$OK$14,"土休58休土")+COUNTIF($E$14:$OK$14,"日■58■日")+COUNTIF($E$14:$OK$14,"日休58休日")</f>
        <v>0</v>
      </c>
      <c r="DP22" s="158"/>
      <c r="DQ22" s="223">
        <f ca="1">COUNTIF($E$14:$OK$14,"土■59■土")+COUNTIF($E$14:$OK$14,"土休59休土")+COUNTIF($E$14:$OK$14,"日■59■日")+COUNTIF($E$14:$OK$14,"日休59休日")</f>
        <v>0</v>
      </c>
      <c r="DR22" s="158"/>
      <c r="DS22" s="223">
        <f ca="1">COUNTIF($E$14:$OK$14,"土■60■土")+COUNTIF($E$14:$OK$14,"土休60休土")+COUNTIF($E$14:$OK$14,"日■60■日")+COUNTIF($E$14:$OK$14,"日休60休日")</f>
        <v>0</v>
      </c>
      <c r="DT22" s="158"/>
      <c r="DU22" s="223">
        <f ca="1">COUNTIF($E$14:$OK$14,"土■61■土")+COUNTIF($E$14:$OK$14,"土休61休土")+COUNTIF($E$14:$OK$14,"日■61■日")+COUNTIF($E$14:$OK$14,"日休61休日")</f>
        <v>0</v>
      </c>
      <c r="DV22" s="158"/>
    </row>
    <row r="23" spans="2:129" ht="13.5" customHeight="1" thickBot="1" x14ac:dyDescent="0.2">
      <c r="B23" s="304" t="s">
        <v>231</v>
      </c>
      <c r="C23" s="305"/>
      <c r="D23" s="306"/>
      <c r="E23" s="223"/>
      <c r="F23" s="158"/>
      <c r="G23" s="223"/>
      <c r="H23" s="158"/>
      <c r="I23" s="223"/>
      <c r="J23" s="158"/>
      <c r="K23" s="223"/>
      <c r="L23" s="158"/>
      <c r="M23" s="223"/>
      <c r="N23" s="158"/>
      <c r="O23" s="223"/>
      <c r="P23" s="158"/>
      <c r="Q23" s="223"/>
      <c r="R23" s="158"/>
      <c r="S23" s="223"/>
      <c r="T23" s="158"/>
      <c r="U23" s="223"/>
      <c r="V23" s="158"/>
      <c r="W23" s="223"/>
      <c r="X23" s="158"/>
      <c r="Y23" s="223"/>
      <c r="Z23" s="158"/>
      <c r="AA23" s="223"/>
      <c r="AB23" s="158"/>
      <c r="AC23" s="223"/>
      <c r="AD23" s="158"/>
      <c r="AE23" s="223"/>
      <c r="AF23" s="158"/>
      <c r="AG23" s="223"/>
      <c r="AH23" s="158"/>
      <c r="AI23" s="223"/>
      <c r="AJ23" s="158"/>
      <c r="AK23" s="223"/>
      <c r="AL23" s="158"/>
      <c r="AM23" s="223"/>
      <c r="AN23" s="158"/>
      <c r="AO23" s="223"/>
      <c r="AP23" s="158"/>
      <c r="AQ23" s="223"/>
      <c r="AR23" s="158"/>
      <c r="AS23" s="223"/>
      <c r="AT23" s="158"/>
      <c r="AU23" s="223"/>
      <c r="AV23" s="158"/>
      <c r="AW23" s="223"/>
      <c r="AX23" s="158"/>
      <c r="AY23" s="223"/>
      <c r="AZ23" s="158"/>
      <c r="BA23" s="223"/>
      <c r="BB23" s="158"/>
      <c r="BC23" s="223"/>
      <c r="BD23" s="158"/>
      <c r="BE23" s="223"/>
      <c r="BF23" s="158"/>
      <c r="BG23" s="223"/>
      <c r="BH23" s="158"/>
      <c r="BI23" s="223"/>
      <c r="BJ23" s="158"/>
      <c r="BK23" s="223"/>
      <c r="BL23" s="158"/>
      <c r="BM23" s="223"/>
      <c r="BN23" s="158"/>
      <c r="BO23" s="223"/>
      <c r="BP23" s="158"/>
      <c r="BQ23" s="223"/>
      <c r="BR23" s="158"/>
      <c r="BS23" s="223"/>
      <c r="BT23" s="158"/>
      <c r="BU23" s="223"/>
      <c r="BV23" s="158"/>
      <c r="BW23" s="223"/>
      <c r="BX23" s="158"/>
      <c r="BY23" s="223"/>
      <c r="BZ23" s="158"/>
      <c r="CA23" s="223"/>
      <c r="CB23" s="158"/>
      <c r="CC23" s="223"/>
      <c r="CD23" s="158"/>
      <c r="CE23" s="223"/>
      <c r="CF23" s="158"/>
      <c r="CG23" s="223"/>
      <c r="CH23" s="158"/>
      <c r="CI23" s="223"/>
      <c r="CJ23" s="158"/>
      <c r="CK23" s="223"/>
      <c r="CL23" s="158"/>
      <c r="CM23" s="223"/>
      <c r="CN23" s="158"/>
      <c r="CO23" s="223"/>
      <c r="CP23" s="158"/>
      <c r="CQ23" s="223"/>
      <c r="CR23" s="158"/>
      <c r="CS23" s="223"/>
      <c r="CT23" s="158"/>
      <c r="CU23" s="223"/>
      <c r="CV23" s="158"/>
      <c r="CW23" s="223"/>
      <c r="CX23" s="158"/>
      <c r="CY23" s="223"/>
      <c r="CZ23" s="158"/>
      <c r="DA23" s="223"/>
      <c r="DB23" s="158"/>
      <c r="DC23" s="223"/>
      <c r="DD23" s="158"/>
      <c r="DE23" s="223"/>
      <c r="DF23" s="158"/>
      <c r="DG23" s="223"/>
      <c r="DH23" s="158"/>
      <c r="DI23" s="223"/>
      <c r="DJ23" s="158"/>
      <c r="DK23" s="223"/>
      <c r="DL23" s="158"/>
      <c r="DM23" s="223"/>
      <c r="DN23" s="158"/>
      <c r="DO23" s="223"/>
      <c r="DP23" s="158"/>
      <c r="DQ23" s="223"/>
      <c r="DR23" s="158"/>
      <c r="DS23" s="223"/>
      <c r="DT23" s="158"/>
      <c r="DU23" s="223"/>
      <c r="DV23" s="158"/>
    </row>
    <row r="24" spans="2:129" ht="13.5" customHeight="1" x14ac:dyDescent="0.15">
      <c r="B24" s="344" t="s">
        <v>9</v>
      </c>
      <c r="C24" s="345"/>
      <c r="D24" s="346"/>
      <c r="E24" s="297">
        <f ca="1">COUNTIF($E$13:$OK$13,"土休1休土")+COUNTIF($E$13:$OK$13,"日休1休日")</f>
        <v>0</v>
      </c>
      <c r="F24" s="296"/>
      <c r="G24" s="297">
        <f ca="1">COUNTIF($E$13:$OK$13,"土休2休土")+COUNTIF($E$13:$OK$13,"日休2休日")</f>
        <v>0</v>
      </c>
      <c r="H24" s="296"/>
      <c r="I24" s="297">
        <f ca="1">COUNTIF($E$13:$OK$13,"土休3休土")+COUNTIF($E$13:$OK$13,"日休3休日")</f>
        <v>0</v>
      </c>
      <c r="J24" s="296"/>
      <c r="K24" s="297">
        <f ca="1">COUNTIF($E$13:$OK$13,"土休4休土")+COUNTIF($E$13:$OK$13,"日休4休日")</f>
        <v>0</v>
      </c>
      <c r="L24" s="296"/>
      <c r="M24" s="297">
        <f ca="1">COUNTIF($E$13:$OK$13,"土休5休土")+COUNTIF($E$13:$OK$13,"日休5休日")</f>
        <v>0</v>
      </c>
      <c r="N24" s="296"/>
      <c r="O24" s="297">
        <f ca="1">COUNTIF($E$13:$OK$13,"土休6休土")+COUNTIF($E$13:$OK$13,"日休6休日")</f>
        <v>0</v>
      </c>
      <c r="P24" s="296"/>
      <c r="Q24" s="297">
        <f ca="1">COUNTIF($E$13:$OK$13,"土休7休土")+COUNTIF($E$13:$OK$13,"日休7休日")</f>
        <v>0</v>
      </c>
      <c r="R24" s="296"/>
      <c r="S24" s="297">
        <f ca="1">COUNTIF($E$13:$OK$13,"土休8休土")+COUNTIF($E$13:$OK$13,"日休8休日")</f>
        <v>0</v>
      </c>
      <c r="T24" s="296"/>
      <c r="U24" s="297">
        <f ca="1">COUNTIF($E$13:$OK$13,"土休9休土")+COUNTIF($E$13:$OK$13,"日休9休日")</f>
        <v>0</v>
      </c>
      <c r="V24" s="296"/>
      <c r="W24" s="297">
        <f ca="1">COUNTIF($E$13:$OK$13,"土休10休土")+COUNTIF($E$13:$OK$13,"日休10休日")</f>
        <v>0</v>
      </c>
      <c r="X24" s="296"/>
      <c r="Y24" s="297">
        <f ca="1">COUNTIF($E$13:$OK$13,"土休11休土")+COUNTIF($E$13:$OK$13,"日休11休日")</f>
        <v>0</v>
      </c>
      <c r="Z24" s="296"/>
      <c r="AA24" s="297">
        <f ca="1">COUNTIF($E$13:$OK$13,"土休12休土")+COUNTIF($E$13:$OK$13,"日休12休日")</f>
        <v>0</v>
      </c>
      <c r="AB24" s="296"/>
      <c r="AC24" s="297">
        <f ca="1">COUNTIF($E$13:$OK$13,"土休13休土")+COUNTIF($E$13:$OK$13,"日休13休日")</f>
        <v>0</v>
      </c>
      <c r="AD24" s="296"/>
      <c r="AE24" s="297">
        <f ca="1">COUNTIF($E$13:$OK$13,"土休14休土")+COUNTIF($E$13:$OK$13,"日休14休日")</f>
        <v>0</v>
      </c>
      <c r="AF24" s="296"/>
      <c r="AG24" s="297">
        <f ca="1">COUNTIF($E$13:$OK$13,"土休15休土")+COUNTIF($E$13:$OK$13,"日休15休日")</f>
        <v>0</v>
      </c>
      <c r="AH24" s="296"/>
      <c r="AI24" s="297">
        <f ca="1">COUNTIF($E$13:$OK$13,"土休16休土")+COUNTIF($E$13:$OK$13,"日休16休日")</f>
        <v>0</v>
      </c>
      <c r="AJ24" s="296"/>
      <c r="AK24" s="297">
        <f ca="1">COUNTIF($E$13:$OK$13,"土休17休土")+COUNTIF($E$13:$OK$13,"日休17休日")</f>
        <v>0</v>
      </c>
      <c r="AL24" s="296"/>
      <c r="AM24" s="297">
        <f ca="1">COUNTIF($E$13:$OK$13,"土休18休土")+COUNTIF($E$13:$OK$13,"日休18休日")</f>
        <v>0</v>
      </c>
      <c r="AN24" s="296"/>
      <c r="AO24" s="297">
        <f ca="1">COUNTIF($E$13:$OK$13,"土休19休土")+COUNTIF($E$13:$OK$13,"日休19休日")</f>
        <v>0</v>
      </c>
      <c r="AP24" s="296"/>
      <c r="AQ24" s="297">
        <f ca="1">COUNTIF($E$13:$OK$13,"土休20休土")+COUNTIF($E$13:$OK$13,"日休20休日")</f>
        <v>0</v>
      </c>
      <c r="AR24" s="296"/>
      <c r="AS24" s="297">
        <f ca="1">COUNTIF($E$13:$OK$13,"土休21休土")+COUNTIF($E$13:$OK$13,"日休21休日")</f>
        <v>0</v>
      </c>
      <c r="AT24" s="296"/>
      <c r="AU24" s="297">
        <f ca="1">COUNTIF($E$13:$OK$13,"土休22休土")+COUNTIF($E$13:$OK$13,"日休22休日")</f>
        <v>0</v>
      </c>
      <c r="AV24" s="296"/>
      <c r="AW24" s="297">
        <f ca="1">COUNTIF($E$13:$OK$13,"土休23休土")+COUNTIF($E$13:$OK$13,"日休23休日")</f>
        <v>0</v>
      </c>
      <c r="AX24" s="296"/>
      <c r="AY24" s="297">
        <f ca="1">COUNTIF($E$13:$OK$13,"土休24休土")+COUNTIF($E$13:$OK$13,"日休24休日")</f>
        <v>0</v>
      </c>
      <c r="AZ24" s="296"/>
      <c r="BA24" s="297">
        <f ca="1">COUNTIF($E$13:$OK$13,"土休25休土")+COUNTIF($E$13:$OK$13,"日休25休日")</f>
        <v>0</v>
      </c>
      <c r="BB24" s="296"/>
      <c r="BC24" s="297">
        <f ca="1">COUNTIF($E$13:$OK$13,"土休26休土")+COUNTIF($E$13:$OK$13,"日休26休日")</f>
        <v>0</v>
      </c>
      <c r="BD24" s="296"/>
      <c r="BE24" s="297">
        <f ca="1">COUNTIF($E$13:$OK$13,"土休27休土")+COUNTIF($E$13:$OK$13,"日休27休日")</f>
        <v>0</v>
      </c>
      <c r="BF24" s="296"/>
      <c r="BG24" s="297">
        <f ca="1">COUNTIF($E$13:$OK$13,"土休28休土")+COUNTIF($E$13:$OK$13,"日休28休日")</f>
        <v>0</v>
      </c>
      <c r="BH24" s="296"/>
      <c r="BI24" s="297">
        <f ca="1">COUNTIF($E$13:$OK$13,"土休29休土")+COUNTIF($E$13:$OK$13,"日休29休日")</f>
        <v>0</v>
      </c>
      <c r="BJ24" s="296"/>
      <c r="BK24" s="297">
        <f ca="1">COUNTIF($E$13:$OK$13,"土休30休土")+COUNTIF($E$13:$OK$13,"日休30休日")</f>
        <v>0</v>
      </c>
      <c r="BL24" s="296"/>
      <c r="BM24" s="297">
        <f ca="1">COUNTIF($E$13:$OK$13,"土休31休土")+COUNTIF($E$13:$OK$13,"日休31休日")</f>
        <v>0</v>
      </c>
      <c r="BN24" s="296"/>
      <c r="BO24" s="297">
        <f ca="1">COUNTIF($E$13:$OK$13,"土休32休土")+COUNTIF($E$13:$OK$13,"日休32休日")</f>
        <v>0</v>
      </c>
      <c r="BP24" s="296"/>
      <c r="BQ24" s="297">
        <f ca="1">COUNTIF($E$13:$OK$13,"土休33休土")+COUNTIF($E$13:$OK$13,"日休33休日")</f>
        <v>0</v>
      </c>
      <c r="BR24" s="296"/>
      <c r="BS24" s="297">
        <f ca="1">COUNTIF($E$13:$OK$13,"土休34休土")+COUNTIF($E$13:$OK$13,"日休34休日")</f>
        <v>0</v>
      </c>
      <c r="BT24" s="296"/>
      <c r="BU24" s="297">
        <f ca="1">COUNTIF($E$13:$OK$13,"土休35休土")+COUNTIF($E$13:$OK$13,"日休35休日")</f>
        <v>0</v>
      </c>
      <c r="BV24" s="296"/>
      <c r="BW24" s="297">
        <f ca="1">COUNTIF($E$13:$OK$13,"土休36休土")+COUNTIF($E$13:$OK$13,"日休36休日")</f>
        <v>0</v>
      </c>
      <c r="BX24" s="296"/>
      <c r="BY24" s="297">
        <f ca="1">COUNTIF($E$13:$OK$13,"土休37休土")+COUNTIF($E$13:$OK$13,"日休37休日")</f>
        <v>0</v>
      </c>
      <c r="BZ24" s="296"/>
      <c r="CA24" s="297">
        <f ca="1">COUNTIF($E$13:$OK$13,"土休38休土")+COUNTIF($E$13:$OK$13,"日休38休日")</f>
        <v>0</v>
      </c>
      <c r="CB24" s="296"/>
      <c r="CC24" s="297">
        <f ca="1">COUNTIF($E$13:$OK$13,"土休39休土")+COUNTIF($E$13:$OK$13,"日休39休日")</f>
        <v>0</v>
      </c>
      <c r="CD24" s="296"/>
      <c r="CE24" s="297">
        <f ca="1">COUNTIF($E$13:$OK$13,"土休40休土")+COUNTIF($E$13:$OK$13,"日休40休日")</f>
        <v>0</v>
      </c>
      <c r="CF24" s="296"/>
      <c r="CG24" s="297">
        <f ca="1">COUNTIF($E$13:$OK$13,"土休41休土")+COUNTIF($E$13:$OK$13,"日休41休日")</f>
        <v>0</v>
      </c>
      <c r="CH24" s="296"/>
      <c r="CI24" s="297">
        <f ca="1">COUNTIF($E$13:$OK$13,"土休42休土")+COUNTIF($E$13:$OK$13,"日休42休日")</f>
        <v>0</v>
      </c>
      <c r="CJ24" s="296"/>
      <c r="CK24" s="297">
        <f ca="1">COUNTIF($E$13:$OK$13,"土休43休土")+COUNTIF($E$13:$OK$13,"日休43休日")</f>
        <v>0</v>
      </c>
      <c r="CL24" s="296"/>
      <c r="CM24" s="297">
        <f ca="1">COUNTIF($E$13:$OK$13,"土休44休土")+COUNTIF($E$13:$OK$13,"日休44休日")</f>
        <v>0</v>
      </c>
      <c r="CN24" s="296"/>
      <c r="CO24" s="297">
        <f ca="1">COUNTIF($E$13:$OK$13,"土休45休土")+COUNTIF($E$13:$OK$13,"日休45休日")</f>
        <v>0</v>
      </c>
      <c r="CP24" s="296"/>
      <c r="CQ24" s="297">
        <f ca="1">COUNTIF($E$13:$OK$13,"土休46休土")+COUNTIF($E$13:$OK$13,"日休46休日")</f>
        <v>0</v>
      </c>
      <c r="CR24" s="296"/>
      <c r="CS24" s="297">
        <f ca="1">COUNTIF($E$13:$OK$13,"土休47休土")+COUNTIF($E$13:$OK$13,"日休47休日")</f>
        <v>0</v>
      </c>
      <c r="CT24" s="296"/>
      <c r="CU24" s="297">
        <f ca="1">COUNTIF($E$13:$OK$13,"土休48休土")+COUNTIF($E$13:$OK$13,"日休48休日")</f>
        <v>0</v>
      </c>
      <c r="CV24" s="296"/>
      <c r="CW24" s="297">
        <f ca="1">COUNTIF($E$13:$OK$13,"土休49休土")+COUNTIF($E$13:$OK$13,"日休49休日")</f>
        <v>0</v>
      </c>
      <c r="CX24" s="296"/>
      <c r="CY24" s="297">
        <f ca="1">COUNTIF($E$13:$OK$13,"土休50休土")+COUNTIF($E$13:$OK$13,"日休50休日")</f>
        <v>0</v>
      </c>
      <c r="CZ24" s="296"/>
      <c r="DA24" s="297">
        <f ca="1">COUNTIF($E$13:$OK$13,"土休51休土")+COUNTIF($E$13:$OK$13,"日休51休日")</f>
        <v>0</v>
      </c>
      <c r="DB24" s="296"/>
      <c r="DC24" s="297">
        <f ca="1">COUNTIF($E$13:$OK$13,"土休52休土")+COUNTIF($E$13:$OK$13,"日休52休日")</f>
        <v>0</v>
      </c>
      <c r="DD24" s="296"/>
      <c r="DE24" s="297">
        <f ca="1">COUNTIF($E$13:$OK$13,"土休53休土")+COUNTIF($E$13:$OK$13,"日休53休日")</f>
        <v>0</v>
      </c>
      <c r="DF24" s="296"/>
      <c r="DG24" s="297">
        <f ca="1">COUNTIF($E$13:$OK$13,"土休54休土")+COUNTIF($E$13:$OK$13,"日休54休日")</f>
        <v>0</v>
      </c>
      <c r="DH24" s="296"/>
      <c r="DI24" s="297">
        <f ca="1">COUNTIF($E$13:$OK$13,"土休55休土")+COUNTIF($E$13:$OK$13,"日休55休日")</f>
        <v>0</v>
      </c>
      <c r="DJ24" s="296"/>
      <c r="DK24" s="297">
        <f ca="1">COUNTIF($E$13:$OK$13,"土休56休土")+COUNTIF($E$13:$OK$13,"日休56休日")</f>
        <v>0</v>
      </c>
      <c r="DL24" s="296"/>
      <c r="DM24" s="297">
        <f ca="1">COUNTIF($E$13:$OK$13,"土休57休土")+COUNTIF($E$13:$OK$13,"日休57休日")</f>
        <v>0</v>
      </c>
      <c r="DN24" s="296"/>
      <c r="DO24" s="297">
        <f ca="1">COUNTIF($E$13:$OK$13,"土休58休土")+COUNTIF($E$13:$OK$13,"日休58休日")</f>
        <v>0</v>
      </c>
      <c r="DP24" s="296"/>
      <c r="DQ24" s="297">
        <f ca="1">COUNTIF($E$13:$OK$13,"土休59休土")+COUNTIF($E$13:$OK$13,"日休59休日")</f>
        <v>0</v>
      </c>
      <c r="DR24" s="296"/>
      <c r="DS24" s="297">
        <f ca="1">COUNTIF($E$13:$OK$13,"土休60休土")+COUNTIF($E$13:$OK$13,"日休60休日")</f>
        <v>0</v>
      </c>
      <c r="DT24" s="296"/>
      <c r="DU24" s="297">
        <f ca="1">COUNTIF($E$13:$OK$13,"土休61休土")+COUNTIF($E$13:$OK$13,"日休61休日")</f>
        <v>0</v>
      </c>
      <c r="DV24" s="296"/>
    </row>
    <row r="25" spans="2:129" ht="13.5" customHeight="1" x14ac:dyDescent="0.15">
      <c r="B25" s="302" t="s">
        <v>10</v>
      </c>
      <c r="C25" s="235"/>
      <c r="D25" s="303"/>
      <c r="E25" s="223">
        <f ca="1">COUNTIF($E$14:$OK$14,"土休1休土")+COUNTIF($E$14:$OK$14,"日休1休日")</f>
        <v>0</v>
      </c>
      <c r="F25" s="158"/>
      <c r="G25" s="223">
        <f ca="1">COUNTIF($E$14:$OK$14,"土休2休土")+COUNTIF($E$14:$OK$14,"日休2休日")</f>
        <v>0</v>
      </c>
      <c r="H25" s="158"/>
      <c r="I25" s="223">
        <f ca="1">COUNTIF($E$14:$OK$14,"土休3休土")+COUNTIF($E$14:$OK$14,"日休3休日")</f>
        <v>0</v>
      </c>
      <c r="J25" s="158"/>
      <c r="K25" s="223">
        <f ca="1">COUNTIF($E$14:$OK$14,"土休4休土")+COUNTIF($E$14:$OK$14,"日休4休日")</f>
        <v>0</v>
      </c>
      <c r="L25" s="158"/>
      <c r="M25" s="223">
        <f ca="1">COUNTIF($E$14:$OK$14,"土休5休土")+COUNTIF($E$14:$OK$14,"日休5休日")</f>
        <v>0</v>
      </c>
      <c r="N25" s="158"/>
      <c r="O25" s="223">
        <f ca="1">COUNTIF($E$14:$OK$14,"土休6休土")+COUNTIF($E$14:$OK$14,"日休6休日")</f>
        <v>0</v>
      </c>
      <c r="P25" s="158"/>
      <c r="Q25" s="223">
        <f ca="1">COUNTIF($E$14:$OK$14,"土休7休土")+COUNTIF($E$14:$OK$14,"日休7休日")</f>
        <v>0</v>
      </c>
      <c r="R25" s="158"/>
      <c r="S25" s="223">
        <f ca="1">COUNTIF($E$14:$OK$14,"土休8休土")+COUNTIF($E$14:$OK$14,"日休8休日")</f>
        <v>0</v>
      </c>
      <c r="T25" s="158"/>
      <c r="U25" s="223">
        <f ca="1">COUNTIF($E$14:$OK$14,"土休9休土")+COUNTIF($E$14:$OK$14,"日休9休日")</f>
        <v>0</v>
      </c>
      <c r="V25" s="158"/>
      <c r="W25" s="223">
        <f ca="1">COUNTIF($E$14:$OK$14,"土休10休土")+COUNTIF($E$14:$OK$14,"日休10休日")</f>
        <v>0</v>
      </c>
      <c r="X25" s="158"/>
      <c r="Y25" s="223">
        <f ca="1">COUNTIF($E$14:$OK$14,"土休11休土")+COUNTIF($E$14:$OK$14,"日休11休日")</f>
        <v>0</v>
      </c>
      <c r="Z25" s="158"/>
      <c r="AA25" s="223">
        <f ca="1">COUNTIF($E$14:$OK$14,"土休12休土")+COUNTIF($E$14:$OK$14,"日休12休日")</f>
        <v>0</v>
      </c>
      <c r="AB25" s="158"/>
      <c r="AC25" s="223">
        <f ca="1">COUNTIF($E$14:$OK$14,"土休13休土")+COUNTIF($E$14:$OK$14,"日休13休日")</f>
        <v>0</v>
      </c>
      <c r="AD25" s="158"/>
      <c r="AE25" s="223">
        <f ca="1">COUNTIF($E$14:$OK$14,"土休14休土")+COUNTIF($E$14:$OK$14,"日休14休日")</f>
        <v>0</v>
      </c>
      <c r="AF25" s="158"/>
      <c r="AG25" s="223">
        <f ca="1">COUNTIF($E$14:$OK$14,"土休15休土")+COUNTIF($E$14:$OK$14,"日休15休日")</f>
        <v>0</v>
      </c>
      <c r="AH25" s="158"/>
      <c r="AI25" s="223">
        <f ca="1">COUNTIF($E$14:$OK$14,"土休16休土")+COUNTIF($E$14:$OK$14,"日休16休日")</f>
        <v>0</v>
      </c>
      <c r="AJ25" s="158"/>
      <c r="AK25" s="223">
        <f ca="1">COUNTIF($E$14:$OK$14,"土休17休土")+COUNTIF($E$14:$OK$14,"日休17休日")</f>
        <v>0</v>
      </c>
      <c r="AL25" s="158"/>
      <c r="AM25" s="223">
        <f ca="1">COUNTIF($E$14:$OK$14,"土休18休土")+COUNTIF($E$14:$OK$14,"日休18休日")</f>
        <v>0</v>
      </c>
      <c r="AN25" s="158"/>
      <c r="AO25" s="223">
        <f ca="1">COUNTIF($E$14:$OK$14,"土休19休土")+COUNTIF($E$14:$OK$14,"日休19休日")</f>
        <v>0</v>
      </c>
      <c r="AP25" s="158"/>
      <c r="AQ25" s="223">
        <f ca="1">COUNTIF($E$14:$OK$14,"土休20休土")+COUNTIF($E$14:$OK$14,"日休20休日")</f>
        <v>0</v>
      </c>
      <c r="AR25" s="158"/>
      <c r="AS25" s="223">
        <f ca="1">COUNTIF($E$14:$OK$14,"土休21休土")+COUNTIF($E$14:$OK$14,"日休21休日")</f>
        <v>0</v>
      </c>
      <c r="AT25" s="158"/>
      <c r="AU25" s="223">
        <f ca="1">COUNTIF($E$14:$OK$14,"土休22休土")+COUNTIF($E$14:$OK$14,"日休22休日")</f>
        <v>0</v>
      </c>
      <c r="AV25" s="158"/>
      <c r="AW25" s="223">
        <f ca="1">COUNTIF($E$14:$OK$14,"土休23休土")+COUNTIF($E$14:$OK$14,"日休23休日")</f>
        <v>0</v>
      </c>
      <c r="AX25" s="158"/>
      <c r="AY25" s="223">
        <f ca="1">COUNTIF($E$14:$OK$14,"土休24休土")+COUNTIF($E$14:$OK$14,"日休24休日")</f>
        <v>0</v>
      </c>
      <c r="AZ25" s="158"/>
      <c r="BA25" s="223">
        <f ca="1">COUNTIF($E$14:$OK$14,"土休25休土")+COUNTIF($E$14:$OK$14,"日休25休日")</f>
        <v>0</v>
      </c>
      <c r="BB25" s="158"/>
      <c r="BC25" s="223">
        <f ca="1">COUNTIF($E$14:$OK$14,"土休26休土")+COUNTIF($E$14:$OK$14,"日休26休日")</f>
        <v>0</v>
      </c>
      <c r="BD25" s="158"/>
      <c r="BE25" s="223">
        <f ca="1">COUNTIF($E$14:$OK$14,"土休27休土")+COUNTIF($E$14:$OK$14,"日休27休日")</f>
        <v>0</v>
      </c>
      <c r="BF25" s="158"/>
      <c r="BG25" s="223">
        <f ca="1">COUNTIF($E$14:$OK$14,"土休28休土")+COUNTIF($E$14:$OK$14,"日休28休日")</f>
        <v>0</v>
      </c>
      <c r="BH25" s="158"/>
      <c r="BI25" s="223">
        <f ca="1">COUNTIF($E$14:$OK$14,"土休29休土")+COUNTIF($E$14:$OK$14,"日休29休日")</f>
        <v>0</v>
      </c>
      <c r="BJ25" s="158"/>
      <c r="BK25" s="223">
        <f ca="1">COUNTIF($E$14:$OK$14,"土休30休土")+COUNTIF($E$14:$OK$14,"日休30休日")</f>
        <v>0</v>
      </c>
      <c r="BL25" s="158"/>
      <c r="BM25" s="223">
        <f ca="1">COUNTIF($E$14:$OK$14,"土休31休土")+COUNTIF($E$14:$OK$14,"日休31休日")</f>
        <v>0</v>
      </c>
      <c r="BN25" s="158"/>
      <c r="BO25" s="223">
        <f ca="1">COUNTIF($E$14:$OK$14,"土休32休土")+COUNTIF($E$14:$OK$14,"日休32休日")</f>
        <v>0</v>
      </c>
      <c r="BP25" s="158"/>
      <c r="BQ25" s="223">
        <f ca="1">COUNTIF($E$14:$OK$14,"土休33休土")+COUNTIF($E$14:$OK$14,"日休33休日")</f>
        <v>0</v>
      </c>
      <c r="BR25" s="158"/>
      <c r="BS25" s="223">
        <f ca="1">COUNTIF($E$14:$OK$14,"土休34休土")+COUNTIF($E$14:$OK$14,"日休34休日")</f>
        <v>0</v>
      </c>
      <c r="BT25" s="158"/>
      <c r="BU25" s="223">
        <f ca="1">COUNTIF($E$14:$OK$14,"土休35休土")+COUNTIF($E$14:$OK$14,"日休35休日")</f>
        <v>0</v>
      </c>
      <c r="BV25" s="158"/>
      <c r="BW25" s="223">
        <f ca="1">COUNTIF($E$14:$OK$14,"土休36休土")+COUNTIF($E$14:$OK$14,"日休36休日")</f>
        <v>0</v>
      </c>
      <c r="BX25" s="158"/>
      <c r="BY25" s="223">
        <f ca="1">COUNTIF($E$14:$OK$14,"土休37休土")+COUNTIF($E$14:$OK$14,"日休37休日")</f>
        <v>0</v>
      </c>
      <c r="BZ25" s="158"/>
      <c r="CA25" s="223">
        <f ca="1">COUNTIF($E$14:$OK$14,"土休38休土")+COUNTIF($E$14:$OK$14,"日休38休日")</f>
        <v>0</v>
      </c>
      <c r="CB25" s="158"/>
      <c r="CC25" s="223">
        <f ca="1">COUNTIF($E$14:$OK$14,"土休39休土")+COUNTIF($E$14:$OK$14,"日休39休日")</f>
        <v>0</v>
      </c>
      <c r="CD25" s="158"/>
      <c r="CE25" s="223">
        <f ca="1">COUNTIF($E$14:$OK$14,"土休40休土")+COUNTIF($E$14:$OK$14,"日休40休日")</f>
        <v>0</v>
      </c>
      <c r="CF25" s="158"/>
      <c r="CG25" s="223">
        <f ca="1">COUNTIF($E$14:$OK$14,"土休41休土")+COUNTIF($E$14:$OK$14,"日休41休日")</f>
        <v>0</v>
      </c>
      <c r="CH25" s="158"/>
      <c r="CI25" s="223">
        <f ca="1">COUNTIF($E$14:$OK$14,"土休42休土")+COUNTIF($E$14:$OK$14,"日休42休日")</f>
        <v>0</v>
      </c>
      <c r="CJ25" s="158"/>
      <c r="CK25" s="223">
        <f ca="1">COUNTIF($E$14:$OK$14,"土休43休土")+COUNTIF($E$14:$OK$14,"日休43休日")</f>
        <v>0</v>
      </c>
      <c r="CL25" s="158"/>
      <c r="CM25" s="223">
        <f ca="1">COUNTIF($E$14:$OK$14,"土休44休土")+COUNTIF($E$14:$OK$14,"日休44休日")</f>
        <v>0</v>
      </c>
      <c r="CN25" s="158"/>
      <c r="CO25" s="223">
        <f ca="1">COUNTIF($E$14:$OK$14,"土休45休土")+COUNTIF($E$14:$OK$14,"日休45休日")</f>
        <v>0</v>
      </c>
      <c r="CP25" s="158"/>
      <c r="CQ25" s="223">
        <f ca="1">COUNTIF($E$14:$OK$14,"土休46休土")+COUNTIF($E$14:$OK$14,"日休46休日")</f>
        <v>0</v>
      </c>
      <c r="CR25" s="158"/>
      <c r="CS25" s="223">
        <f ca="1">COUNTIF($E$14:$OK$14,"土休47休土")+COUNTIF($E$14:$OK$14,"日休47休日")</f>
        <v>0</v>
      </c>
      <c r="CT25" s="158"/>
      <c r="CU25" s="223">
        <f ca="1">COUNTIF($E$14:$OK$14,"土休48休土")+COUNTIF($E$14:$OK$14,"日休48休日")</f>
        <v>0</v>
      </c>
      <c r="CV25" s="158"/>
      <c r="CW25" s="223">
        <f ca="1">COUNTIF($E$14:$OK$14,"土休49休土")+COUNTIF($E$14:$OK$14,"日休49休日")</f>
        <v>0</v>
      </c>
      <c r="CX25" s="158"/>
      <c r="CY25" s="223">
        <f ca="1">COUNTIF($E$14:$OK$14,"土休50休土")+COUNTIF($E$14:$OK$14,"日休50休日")</f>
        <v>0</v>
      </c>
      <c r="CZ25" s="158"/>
      <c r="DA25" s="223">
        <f ca="1">COUNTIF($E$14:$OK$14,"土休51休土")+COUNTIF($E$14:$OK$14,"日休51休日")</f>
        <v>0</v>
      </c>
      <c r="DB25" s="158"/>
      <c r="DC25" s="223">
        <f ca="1">COUNTIF($E$14:$OK$14,"土休52休土")+COUNTIF($E$14:$OK$14,"日休52休日")</f>
        <v>0</v>
      </c>
      <c r="DD25" s="158"/>
      <c r="DE25" s="223">
        <f ca="1">COUNTIF($E$14:$OK$14,"土休53休土")+COUNTIF($E$14:$OK$14,"日休53休日")</f>
        <v>0</v>
      </c>
      <c r="DF25" s="158"/>
      <c r="DG25" s="223">
        <f ca="1">COUNTIF($E$14:$OK$14,"土休54休土")+COUNTIF($E$14:$OK$14,"日休54休日")</f>
        <v>0</v>
      </c>
      <c r="DH25" s="158"/>
      <c r="DI25" s="223">
        <f ca="1">COUNTIF($E$14:$OK$14,"土休55休土")+COUNTIF($E$14:$OK$14,"日休55休日")</f>
        <v>0</v>
      </c>
      <c r="DJ25" s="158"/>
      <c r="DK25" s="223">
        <f ca="1">COUNTIF($E$14:$OK$14,"土休56休土")+COUNTIF($E$14:$OK$14,"日休56休日")</f>
        <v>0</v>
      </c>
      <c r="DL25" s="158"/>
      <c r="DM25" s="223">
        <f ca="1">COUNTIF($E$14:$OK$14,"土休57休土")+COUNTIF($E$14:$OK$14,"日休57休日")</f>
        <v>0</v>
      </c>
      <c r="DN25" s="158"/>
      <c r="DO25" s="223">
        <f ca="1">COUNTIF($E$14:$OK$14,"土休58休土")+COUNTIF($E$14:$OK$14,"日休58休日")</f>
        <v>0</v>
      </c>
      <c r="DP25" s="158"/>
      <c r="DQ25" s="223">
        <f ca="1">COUNTIF($E$14:$OK$14,"土休59休土")+COUNTIF($E$14:$OK$14,"日休59休日")</f>
        <v>0</v>
      </c>
      <c r="DR25" s="158"/>
      <c r="DS25" s="223">
        <f ca="1">COUNTIF($E$14:$OK$14,"土休60休土")+COUNTIF($E$14:$OK$14,"日休60休日")</f>
        <v>0</v>
      </c>
      <c r="DT25" s="158"/>
      <c r="DU25" s="223">
        <f ca="1">COUNTIF($E$14:$OK$14,"土休61休土")+COUNTIF($E$14:$OK$14,"日休61休日")</f>
        <v>0</v>
      </c>
      <c r="DV25" s="158"/>
    </row>
    <row r="26" spans="2:129" ht="13.5" customHeight="1" thickBot="1" x14ac:dyDescent="0.2">
      <c r="B26" s="304" t="s">
        <v>226</v>
      </c>
      <c r="C26" s="305"/>
      <c r="D26" s="306"/>
      <c r="E26" s="335"/>
      <c r="F26" s="159"/>
      <c r="G26" s="335"/>
      <c r="H26" s="159"/>
      <c r="I26" s="335"/>
      <c r="J26" s="159"/>
      <c r="K26" s="335"/>
      <c r="L26" s="159"/>
      <c r="M26" s="335"/>
      <c r="N26" s="159"/>
      <c r="O26" s="335"/>
      <c r="P26" s="159"/>
      <c r="Q26" s="335"/>
      <c r="R26" s="159"/>
      <c r="S26" s="335"/>
      <c r="T26" s="159"/>
      <c r="U26" s="335"/>
      <c r="V26" s="159"/>
      <c r="W26" s="335"/>
      <c r="X26" s="159"/>
      <c r="Y26" s="335"/>
      <c r="Z26" s="159"/>
      <c r="AA26" s="335"/>
      <c r="AB26" s="159"/>
      <c r="AC26" s="335"/>
      <c r="AD26" s="159"/>
      <c r="AE26" s="335"/>
      <c r="AF26" s="159"/>
      <c r="AG26" s="335"/>
      <c r="AH26" s="159"/>
      <c r="AI26" s="335"/>
      <c r="AJ26" s="159"/>
      <c r="AK26" s="335"/>
      <c r="AL26" s="159"/>
      <c r="AM26" s="335"/>
      <c r="AN26" s="159"/>
      <c r="AO26" s="335"/>
      <c r="AP26" s="159"/>
      <c r="AQ26" s="335"/>
      <c r="AR26" s="159"/>
      <c r="AS26" s="335"/>
      <c r="AT26" s="159"/>
      <c r="AU26" s="335"/>
      <c r="AV26" s="159"/>
      <c r="AW26" s="335"/>
      <c r="AX26" s="159"/>
      <c r="AY26" s="335"/>
      <c r="AZ26" s="159"/>
      <c r="BA26" s="335"/>
      <c r="BB26" s="159"/>
      <c r="BC26" s="335"/>
      <c r="BD26" s="159"/>
      <c r="BE26" s="335"/>
      <c r="BF26" s="159"/>
      <c r="BG26" s="335"/>
      <c r="BH26" s="159"/>
      <c r="BI26" s="335"/>
      <c r="BJ26" s="159"/>
      <c r="BK26" s="335"/>
      <c r="BL26" s="159"/>
      <c r="BM26" s="335"/>
      <c r="BN26" s="159"/>
      <c r="BO26" s="335"/>
      <c r="BP26" s="159"/>
      <c r="BQ26" s="335"/>
      <c r="BR26" s="159"/>
      <c r="BS26" s="335"/>
      <c r="BT26" s="159"/>
      <c r="BU26" s="335"/>
      <c r="BV26" s="159"/>
      <c r="BW26" s="335"/>
      <c r="BX26" s="159"/>
      <c r="BY26" s="335"/>
      <c r="BZ26" s="159"/>
      <c r="CA26" s="335"/>
      <c r="CB26" s="159"/>
      <c r="CC26" s="335"/>
      <c r="CD26" s="159"/>
      <c r="CE26" s="335"/>
      <c r="CF26" s="159"/>
      <c r="CG26" s="335"/>
      <c r="CH26" s="159"/>
      <c r="CI26" s="335"/>
      <c r="CJ26" s="159"/>
      <c r="CK26" s="335"/>
      <c r="CL26" s="159"/>
      <c r="CM26" s="335"/>
      <c r="CN26" s="159"/>
      <c r="CO26" s="335"/>
      <c r="CP26" s="159"/>
      <c r="CQ26" s="335"/>
      <c r="CR26" s="159"/>
      <c r="CS26" s="335"/>
      <c r="CT26" s="159"/>
      <c r="CU26" s="335"/>
      <c r="CV26" s="159"/>
      <c r="CW26" s="335"/>
      <c r="CX26" s="159"/>
      <c r="CY26" s="335"/>
      <c r="CZ26" s="159"/>
      <c r="DA26" s="335"/>
      <c r="DB26" s="159"/>
      <c r="DC26" s="335"/>
      <c r="DD26" s="159"/>
      <c r="DE26" s="335"/>
      <c r="DF26" s="159"/>
      <c r="DG26" s="335"/>
      <c r="DH26" s="159"/>
      <c r="DI26" s="335"/>
      <c r="DJ26" s="159"/>
      <c r="DK26" s="335"/>
      <c r="DL26" s="159"/>
      <c r="DM26" s="335"/>
      <c r="DN26" s="159"/>
      <c r="DO26" s="335"/>
      <c r="DP26" s="159"/>
      <c r="DQ26" s="335"/>
      <c r="DR26" s="159"/>
      <c r="DS26" s="335"/>
      <c r="DT26" s="159"/>
      <c r="DU26" s="335"/>
      <c r="DV26" s="159"/>
    </row>
    <row r="27" spans="2:129" ht="13.5" customHeight="1" x14ac:dyDescent="0.15">
      <c r="B27" s="344" t="s">
        <v>9</v>
      </c>
      <c r="C27" s="345"/>
      <c r="D27" s="346"/>
      <c r="E27" s="297">
        <f ca="1">COUNTIF($E$13:$OK$13,"*休1休*")</f>
        <v>0</v>
      </c>
      <c r="F27" s="296"/>
      <c r="G27" s="297">
        <f ca="1">COUNTIF($E$13:$OK$13,"*休2休*")</f>
        <v>0</v>
      </c>
      <c r="H27" s="296"/>
      <c r="I27" s="297">
        <f ca="1">COUNTIF($E$13:$OK$13,"*休3休*")</f>
        <v>0</v>
      </c>
      <c r="J27" s="296"/>
      <c r="K27" s="297">
        <f ca="1">COUNTIF($E$13:$OK$13,"*休4休*")</f>
        <v>0</v>
      </c>
      <c r="L27" s="296"/>
      <c r="M27" s="297">
        <f ca="1">COUNTIF($E$13:$OK$13,"*休5休*")</f>
        <v>0</v>
      </c>
      <c r="N27" s="296"/>
      <c r="O27" s="297">
        <f ca="1">COUNTIF($E$13:$OK$13,"*休6休*")</f>
        <v>0</v>
      </c>
      <c r="P27" s="296"/>
      <c r="Q27" s="297">
        <f ca="1">COUNTIF($E$13:$OK$13,"*休7休*")</f>
        <v>0</v>
      </c>
      <c r="R27" s="296"/>
      <c r="S27" s="297">
        <f ca="1">COUNTIF($E$13:$OK$13,"*休8休*")</f>
        <v>0</v>
      </c>
      <c r="T27" s="296"/>
      <c r="U27" s="297">
        <f ca="1">COUNTIF($E$13:$OK$13,"*休9休*")</f>
        <v>0</v>
      </c>
      <c r="V27" s="296"/>
      <c r="W27" s="297">
        <f ca="1">COUNTIF($E$13:$OK$13,"*休10休*")</f>
        <v>0</v>
      </c>
      <c r="X27" s="296"/>
      <c r="Y27" s="297">
        <f ca="1">COUNTIF($E$13:$OK$13,"*休11休*")</f>
        <v>0</v>
      </c>
      <c r="Z27" s="296"/>
      <c r="AA27" s="297">
        <f ca="1">COUNTIF($E$13:$OK$13,"*休12休*")</f>
        <v>0</v>
      </c>
      <c r="AB27" s="296"/>
      <c r="AC27" s="297">
        <f ca="1">COUNTIF($E$13:$OK$13,"*休13休*")</f>
        <v>0</v>
      </c>
      <c r="AD27" s="296"/>
      <c r="AE27" s="297">
        <f ca="1">COUNTIF($E$13:$OK$13,"*休14休*")</f>
        <v>0</v>
      </c>
      <c r="AF27" s="296"/>
      <c r="AG27" s="297">
        <f ca="1">COUNTIF($E$13:$OK$13,"*休15休*")</f>
        <v>0</v>
      </c>
      <c r="AH27" s="296"/>
      <c r="AI27" s="297">
        <f ca="1">COUNTIF($E$13:$OK$13,"*休16休*")</f>
        <v>0</v>
      </c>
      <c r="AJ27" s="296"/>
      <c r="AK27" s="297">
        <f ca="1">COUNTIF($E$13:$OK$13,"*休17休*")</f>
        <v>0</v>
      </c>
      <c r="AL27" s="296"/>
      <c r="AM27" s="297">
        <f ca="1">COUNTIF($E$13:$OK$13,"*休18休*")</f>
        <v>0</v>
      </c>
      <c r="AN27" s="296"/>
      <c r="AO27" s="297">
        <f ca="1">COUNTIF($E$13:$OK$13,"*休19休*")</f>
        <v>0</v>
      </c>
      <c r="AP27" s="296"/>
      <c r="AQ27" s="297">
        <f ca="1">COUNTIF($E$13:$OK$13,"*休20休*")</f>
        <v>0</v>
      </c>
      <c r="AR27" s="296"/>
      <c r="AS27" s="297">
        <f ca="1">COUNTIF($E$13:$OK$13,"*休21休*")</f>
        <v>0</v>
      </c>
      <c r="AT27" s="296"/>
      <c r="AU27" s="297">
        <f ca="1">COUNTIF($E$13:$OK$13,"*休22休*")</f>
        <v>0</v>
      </c>
      <c r="AV27" s="296"/>
      <c r="AW27" s="297">
        <f ca="1">COUNTIF($E$13:$OK$13,"*休23休*")</f>
        <v>0</v>
      </c>
      <c r="AX27" s="296"/>
      <c r="AY27" s="297">
        <f ca="1">COUNTIF($E$13:$OK$13,"*休24休*")</f>
        <v>0</v>
      </c>
      <c r="AZ27" s="296"/>
      <c r="BA27" s="297">
        <f ca="1">COUNTIF($E$13:$OK$13,"*休25休*")</f>
        <v>0</v>
      </c>
      <c r="BB27" s="296"/>
      <c r="BC27" s="297">
        <f ca="1">COUNTIF($E$13:$OK$13,"*休26休*")</f>
        <v>0</v>
      </c>
      <c r="BD27" s="296"/>
      <c r="BE27" s="297">
        <f ca="1">COUNTIF($E$13:$OK$13,"*休27休*")</f>
        <v>0</v>
      </c>
      <c r="BF27" s="296"/>
      <c r="BG27" s="297">
        <f ca="1">COUNTIF($E$13:$OK$13,"*休28休*")</f>
        <v>0</v>
      </c>
      <c r="BH27" s="296"/>
      <c r="BI27" s="297">
        <f ca="1">COUNTIF($E$13:$OK$13,"*休29休*")</f>
        <v>0</v>
      </c>
      <c r="BJ27" s="296"/>
      <c r="BK27" s="297">
        <f ca="1">COUNTIF($E$13:$OK$13,"*休30休*")</f>
        <v>0</v>
      </c>
      <c r="BL27" s="296"/>
      <c r="BM27" s="297">
        <f ca="1">COUNTIF($E$13:$OK$13,"*休31休*")</f>
        <v>0</v>
      </c>
      <c r="BN27" s="296"/>
      <c r="BO27" s="297">
        <f ca="1">COUNTIF($E$13:$OK$13,"*休32休*")</f>
        <v>0</v>
      </c>
      <c r="BP27" s="296"/>
      <c r="BQ27" s="297">
        <f ca="1">COUNTIF($E$13:$OK$13,"*休33休*")</f>
        <v>0</v>
      </c>
      <c r="BR27" s="296"/>
      <c r="BS27" s="297">
        <f ca="1">COUNTIF($E$13:$OK$13,"*休34休*")</f>
        <v>0</v>
      </c>
      <c r="BT27" s="296"/>
      <c r="BU27" s="297">
        <f ca="1">COUNTIF($E$13:$OK$13,"*休35休*")</f>
        <v>0</v>
      </c>
      <c r="BV27" s="296"/>
      <c r="BW27" s="297">
        <f ca="1">COUNTIF($E$13:$OK$13,"*休36休*")</f>
        <v>0</v>
      </c>
      <c r="BX27" s="296"/>
      <c r="BY27" s="297">
        <f ca="1">COUNTIF($E$13:$OK$13,"*休37休*")</f>
        <v>0</v>
      </c>
      <c r="BZ27" s="296"/>
      <c r="CA27" s="297">
        <f ca="1">COUNTIF($E$13:$OK$13,"*休38休*")</f>
        <v>0</v>
      </c>
      <c r="CB27" s="296"/>
      <c r="CC27" s="297">
        <f ca="1">COUNTIF($E$13:$OK$13,"*休39休*")</f>
        <v>0</v>
      </c>
      <c r="CD27" s="296"/>
      <c r="CE27" s="297">
        <f ca="1">COUNTIF($E$13:$OK$13,"*休40休*")</f>
        <v>0</v>
      </c>
      <c r="CF27" s="296"/>
      <c r="CG27" s="297">
        <f ca="1">COUNTIF($E$13:$OK$13,"*休41休*")</f>
        <v>0</v>
      </c>
      <c r="CH27" s="296"/>
      <c r="CI27" s="297">
        <f ca="1">COUNTIF($E$13:$OK$13,"*休42休*")</f>
        <v>0</v>
      </c>
      <c r="CJ27" s="296"/>
      <c r="CK27" s="297">
        <f ca="1">COUNTIF($E$13:$OK$13,"*休43休*")</f>
        <v>0</v>
      </c>
      <c r="CL27" s="296"/>
      <c r="CM27" s="297">
        <f ca="1">COUNTIF($E$13:$OK$13,"*休44休*")</f>
        <v>0</v>
      </c>
      <c r="CN27" s="296"/>
      <c r="CO27" s="297">
        <f ca="1">COUNTIF($E$13:$OK$13,"*休45休*")</f>
        <v>0</v>
      </c>
      <c r="CP27" s="296"/>
      <c r="CQ27" s="297">
        <f ca="1">COUNTIF($E$13:$OK$13,"*休46休*")</f>
        <v>0</v>
      </c>
      <c r="CR27" s="296"/>
      <c r="CS27" s="297">
        <f ca="1">COUNTIF($E$13:$OK$13,"*休47休*")</f>
        <v>0</v>
      </c>
      <c r="CT27" s="296"/>
      <c r="CU27" s="297">
        <f ca="1">COUNTIF($E$13:$OK$13,"*休48休*")</f>
        <v>0</v>
      </c>
      <c r="CV27" s="296"/>
      <c r="CW27" s="297">
        <f ca="1">COUNTIF($E$13:$OK$13,"*休49休*")</f>
        <v>0</v>
      </c>
      <c r="CX27" s="296"/>
      <c r="CY27" s="297">
        <f ca="1">COUNTIF($E$13:$OK$13,"*休50休*")</f>
        <v>0</v>
      </c>
      <c r="CZ27" s="296"/>
      <c r="DA27" s="297">
        <f ca="1">COUNTIF($E$13:$OK$13,"*休51休*")</f>
        <v>0</v>
      </c>
      <c r="DB27" s="296"/>
      <c r="DC27" s="297">
        <f ca="1">COUNTIF($E$13:$OK$13,"*休52休*")</f>
        <v>0</v>
      </c>
      <c r="DD27" s="296"/>
      <c r="DE27" s="297">
        <f ca="1">COUNTIF($E$13:$OK$13,"*休53休*")</f>
        <v>0</v>
      </c>
      <c r="DF27" s="296"/>
      <c r="DG27" s="297">
        <f ca="1">COUNTIF($E$13:$OK$13,"*休54休*")</f>
        <v>0</v>
      </c>
      <c r="DH27" s="296"/>
      <c r="DI27" s="297">
        <f ca="1">COUNTIF($E$13:$OK$13,"*休55休*")</f>
        <v>0</v>
      </c>
      <c r="DJ27" s="296"/>
      <c r="DK27" s="297">
        <f ca="1">COUNTIF($E$13:$OK$13,"*休56休*")</f>
        <v>0</v>
      </c>
      <c r="DL27" s="296"/>
      <c r="DM27" s="297">
        <f ca="1">COUNTIF($E$13:$OK$13,"*休57休*")</f>
        <v>0</v>
      </c>
      <c r="DN27" s="296"/>
      <c r="DO27" s="297">
        <f ca="1">COUNTIF($E$13:$OK$13,"*休58休*")</f>
        <v>0</v>
      </c>
      <c r="DP27" s="296"/>
      <c r="DQ27" s="297">
        <f ca="1">COUNTIF($E$13:$OK$13,"*休59休*")</f>
        <v>0</v>
      </c>
      <c r="DR27" s="296"/>
      <c r="DS27" s="297">
        <f ca="1">COUNTIF($E$13:$OK$13,"*休60休*")</f>
        <v>0</v>
      </c>
      <c r="DT27" s="296"/>
      <c r="DU27" s="297">
        <f ca="1">COUNTIF($E$13:$OK$13,"*休61休*")</f>
        <v>0</v>
      </c>
      <c r="DV27" s="296"/>
    </row>
    <row r="28" spans="2:129" ht="13.5" customHeight="1" x14ac:dyDescent="0.15">
      <c r="B28" s="302" t="s">
        <v>10</v>
      </c>
      <c r="C28" s="235"/>
      <c r="D28" s="303"/>
      <c r="E28" s="223">
        <f ca="1">COUNTIF($E$14:$OK$14,"*休1休*")</f>
        <v>0</v>
      </c>
      <c r="F28" s="158"/>
      <c r="G28" s="223">
        <f ca="1">COUNTIF($E$14:$OK$14,"*休2休*")</f>
        <v>0</v>
      </c>
      <c r="H28" s="158"/>
      <c r="I28" s="223">
        <f ca="1">COUNTIF($E$14:$OK$14,"*休3休*")</f>
        <v>0</v>
      </c>
      <c r="J28" s="158"/>
      <c r="K28" s="223">
        <f ca="1">COUNTIF($E$14:$OK$14,"*休4休*")</f>
        <v>0</v>
      </c>
      <c r="L28" s="158"/>
      <c r="M28" s="223">
        <f ca="1">COUNTIF($E$14:$OK$14,"*休5休*")</f>
        <v>0</v>
      </c>
      <c r="N28" s="158"/>
      <c r="O28" s="223">
        <f ca="1">COUNTIF($E$14:$OK$14,"*休6休*")</f>
        <v>0</v>
      </c>
      <c r="P28" s="158"/>
      <c r="Q28" s="223">
        <f ca="1">COUNTIF($E$14:$OK$14,"*休7休*")</f>
        <v>0</v>
      </c>
      <c r="R28" s="158"/>
      <c r="S28" s="223">
        <f ca="1">COUNTIF($E$14:$OK$14,"*休8休*")</f>
        <v>0</v>
      </c>
      <c r="T28" s="158"/>
      <c r="U28" s="223">
        <f ca="1">COUNTIF($E$14:$OK$14,"*休9休*")</f>
        <v>0</v>
      </c>
      <c r="V28" s="158"/>
      <c r="W28" s="223">
        <f ca="1">COUNTIF($E$14:$OK$14,"*休10休*")</f>
        <v>0</v>
      </c>
      <c r="X28" s="158"/>
      <c r="Y28" s="223">
        <f ca="1">COUNTIF($E$14:$OK$14,"*休11休*")</f>
        <v>0</v>
      </c>
      <c r="Z28" s="158"/>
      <c r="AA28" s="223">
        <f ca="1">COUNTIF($E$14:$OK$14,"*休12休*")</f>
        <v>0</v>
      </c>
      <c r="AB28" s="158"/>
      <c r="AC28" s="223">
        <f ca="1">COUNTIF($E$14:$OK$14,"*休13休*")</f>
        <v>0</v>
      </c>
      <c r="AD28" s="158"/>
      <c r="AE28" s="223">
        <f ca="1">COUNTIF($E$14:$OK$14,"*休14休*")</f>
        <v>0</v>
      </c>
      <c r="AF28" s="158"/>
      <c r="AG28" s="223">
        <f ca="1">COUNTIF($E$14:$OK$14,"*休15休*")</f>
        <v>0</v>
      </c>
      <c r="AH28" s="158"/>
      <c r="AI28" s="223">
        <f ca="1">COUNTIF($E$14:$OK$14,"*休16休*")</f>
        <v>0</v>
      </c>
      <c r="AJ28" s="158"/>
      <c r="AK28" s="223">
        <f ca="1">COUNTIF($E$14:$OK$14,"*休17休*")</f>
        <v>0</v>
      </c>
      <c r="AL28" s="158"/>
      <c r="AM28" s="223">
        <f ca="1">COUNTIF($E$14:$OK$14,"*休18休*")</f>
        <v>0</v>
      </c>
      <c r="AN28" s="158"/>
      <c r="AO28" s="223">
        <f ca="1">COUNTIF($E$14:$OK$14,"*休19休*")</f>
        <v>0</v>
      </c>
      <c r="AP28" s="158"/>
      <c r="AQ28" s="223">
        <f ca="1">COUNTIF($E$14:$OK$14,"*休20休*")</f>
        <v>0</v>
      </c>
      <c r="AR28" s="158"/>
      <c r="AS28" s="223">
        <f ca="1">COUNTIF($E$14:$OK$14,"*休21休*")</f>
        <v>0</v>
      </c>
      <c r="AT28" s="158"/>
      <c r="AU28" s="223">
        <f ca="1">COUNTIF($E$14:$OK$14,"*休22休*")</f>
        <v>0</v>
      </c>
      <c r="AV28" s="158"/>
      <c r="AW28" s="223">
        <f ca="1">COUNTIF($E$14:$OK$14,"*休23休*")</f>
        <v>0</v>
      </c>
      <c r="AX28" s="158"/>
      <c r="AY28" s="223">
        <f ca="1">COUNTIF($E$14:$OK$14,"*休24休*")</f>
        <v>0</v>
      </c>
      <c r="AZ28" s="158"/>
      <c r="BA28" s="223">
        <f ca="1">COUNTIF($E$14:$OK$14,"*休25休*")</f>
        <v>0</v>
      </c>
      <c r="BB28" s="158"/>
      <c r="BC28" s="223">
        <f ca="1">COUNTIF($E$14:$OK$14,"*休26休*")</f>
        <v>0</v>
      </c>
      <c r="BD28" s="158"/>
      <c r="BE28" s="223">
        <f ca="1">COUNTIF($E$14:$OK$14,"*休27休*")</f>
        <v>0</v>
      </c>
      <c r="BF28" s="158"/>
      <c r="BG28" s="223">
        <f ca="1">COUNTIF($E$14:$OK$14,"*休28休*")</f>
        <v>0</v>
      </c>
      <c r="BH28" s="158"/>
      <c r="BI28" s="223">
        <f ca="1">COUNTIF($E$14:$OK$14,"*休29休*")</f>
        <v>0</v>
      </c>
      <c r="BJ28" s="158"/>
      <c r="BK28" s="223">
        <f ca="1">COUNTIF($E$14:$OK$14,"*休30休*")</f>
        <v>0</v>
      </c>
      <c r="BL28" s="158"/>
      <c r="BM28" s="223">
        <f ca="1">COUNTIF($E$14:$OK$14,"*休31休*")</f>
        <v>0</v>
      </c>
      <c r="BN28" s="158"/>
      <c r="BO28" s="223">
        <f ca="1">COUNTIF($E$14:$OK$14,"*休32休*")</f>
        <v>0</v>
      </c>
      <c r="BP28" s="158"/>
      <c r="BQ28" s="223">
        <f ca="1">COUNTIF($E$14:$OK$14,"*休33休*")</f>
        <v>0</v>
      </c>
      <c r="BR28" s="158"/>
      <c r="BS28" s="223">
        <f ca="1">COUNTIF($E$14:$OK$14,"*休34休*")</f>
        <v>0</v>
      </c>
      <c r="BT28" s="158"/>
      <c r="BU28" s="223">
        <f ca="1">COUNTIF($E$14:$OK$14,"*休35休*")</f>
        <v>0</v>
      </c>
      <c r="BV28" s="158"/>
      <c r="BW28" s="223">
        <f ca="1">COUNTIF($E$14:$OK$14,"*休36休*")</f>
        <v>0</v>
      </c>
      <c r="BX28" s="158"/>
      <c r="BY28" s="223">
        <f ca="1">COUNTIF($E$14:$OK$14,"*休37休*")</f>
        <v>0</v>
      </c>
      <c r="BZ28" s="158"/>
      <c r="CA28" s="223">
        <f ca="1">COUNTIF($E$14:$OK$14,"*休38休*")</f>
        <v>0</v>
      </c>
      <c r="CB28" s="158"/>
      <c r="CC28" s="223">
        <f ca="1">COUNTIF($E$14:$OK$14,"*休39休*")</f>
        <v>0</v>
      </c>
      <c r="CD28" s="158"/>
      <c r="CE28" s="223">
        <f ca="1">COUNTIF($E$14:$OK$14,"*休40休*")</f>
        <v>0</v>
      </c>
      <c r="CF28" s="158"/>
      <c r="CG28" s="223">
        <f ca="1">COUNTIF($E$14:$OK$14,"*休41休*")</f>
        <v>0</v>
      </c>
      <c r="CH28" s="158"/>
      <c r="CI28" s="223">
        <f ca="1">COUNTIF($E$14:$OK$14,"*休42休*")</f>
        <v>0</v>
      </c>
      <c r="CJ28" s="158"/>
      <c r="CK28" s="223">
        <f ca="1">COUNTIF($E$14:$OK$14,"*休43休*")</f>
        <v>0</v>
      </c>
      <c r="CL28" s="158"/>
      <c r="CM28" s="223">
        <f ca="1">COUNTIF($E$14:$OK$14,"*休44休*")</f>
        <v>0</v>
      </c>
      <c r="CN28" s="158"/>
      <c r="CO28" s="223">
        <f ca="1">COUNTIF($E$14:$OK$14,"*休45休*")</f>
        <v>0</v>
      </c>
      <c r="CP28" s="158"/>
      <c r="CQ28" s="223">
        <f ca="1">COUNTIF($E$14:$OK$14,"*休46休*")</f>
        <v>0</v>
      </c>
      <c r="CR28" s="158"/>
      <c r="CS28" s="223">
        <f ca="1">COUNTIF($E$14:$OK$14,"*休47休*")</f>
        <v>0</v>
      </c>
      <c r="CT28" s="158"/>
      <c r="CU28" s="223">
        <f ca="1">COUNTIF($E$14:$OK$14,"*休48休*")</f>
        <v>0</v>
      </c>
      <c r="CV28" s="158"/>
      <c r="CW28" s="223">
        <f ca="1">COUNTIF($E$14:$OK$14,"*休49休*")</f>
        <v>0</v>
      </c>
      <c r="CX28" s="158"/>
      <c r="CY28" s="223">
        <f ca="1">COUNTIF($E$14:$OK$14,"*休50休*")</f>
        <v>0</v>
      </c>
      <c r="CZ28" s="158"/>
      <c r="DA28" s="223">
        <f ca="1">COUNTIF($E$14:$OK$14,"*休51休*")</f>
        <v>0</v>
      </c>
      <c r="DB28" s="158"/>
      <c r="DC28" s="223">
        <f ca="1">COUNTIF($E$14:$OK$14,"*休52休*")</f>
        <v>0</v>
      </c>
      <c r="DD28" s="158"/>
      <c r="DE28" s="223">
        <f ca="1">COUNTIF($E$14:$OK$14,"*休53休*")</f>
        <v>0</v>
      </c>
      <c r="DF28" s="158"/>
      <c r="DG28" s="223">
        <f ca="1">COUNTIF($E$14:$OK$14,"*休54休*")</f>
        <v>0</v>
      </c>
      <c r="DH28" s="158"/>
      <c r="DI28" s="223">
        <f ca="1">COUNTIF($E$14:$OK$14,"*休55休*")</f>
        <v>0</v>
      </c>
      <c r="DJ28" s="158"/>
      <c r="DK28" s="223">
        <f ca="1">COUNTIF($E$14:$OK$14,"*休56休*")</f>
        <v>0</v>
      </c>
      <c r="DL28" s="158"/>
      <c r="DM28" s="223">
        <f ca="1">COUNTIF($E$14:$OK$14,"*休57休*")</f>
        <v>0</v>
      </c>
      <c r="DN28" s="158"/>
      <c r="DO28" s="223">
        <f ca="1">COUNTIF($E$14:$OK$14,"*休58休*")</f>
        <v>0</v>
      </c>
      <c r="DP28" s="158"/>
      <c r="DQ28" s="223">
        <f ca="1">COUNTIF($E$14:$OK$14,"*休59休*")</f>
        <v>0</v>
      </c>
      <c r="DR28" s="158"/>
      <c r="DS28" s="223">
        <f ca="1">COUNTIF($E$14:$OK$14,"*休60休*")</f>
        <v>0</v>
      </c>
      <c r="DT28" s="158"/>
      <c r="DU28" s="223">
        <f ca="1">COUNTIF($E$14:$OK$14,"*休61休*")</f>
        <v>0</v>
      </c>
      <c r="DV28" s="158"/>
    </row>
    <row r="29" spans="2:129" ht="13.5" customHeight="1" thickBot="1" x14ac:dyDescent="0.2">
      <c r="B29" s="304" t="s">
        <v>227</v>
      </c>
      <c r="C29" s="305"/>
      <c r="D29" s="306"/>
      <c r="E29" s="335"/>
      <c r="F29" s="159"/>
      <c r="G29" s="335"/>
      <c r="H29" s="159"/>
      <c r="I29" s="335"/>
      <c r="J29" s="159"/>
      <c r="K29" s="335"/>
      <c r="L29" s="159"/>
      <c r="M29" s="335"/>
      <c r="N29" s="159"/>
      <c r="O29" s="335"/>
      <c r="P29" s="159"/>
      <c r="Q29" s="335"/>
      <c r="R29" s="159"/>
      <c r="S29" s="335"/>
      <c r="T29" s="159"/>
      <c r="U29" s="335"/>
      <c r="V29" s="159"/>
      <c r="W29" s="335"/>
      <c r="X29" s="159"/>
      <c r="Y29" s="335"/>
      <c r="Z29" s="159"/>
      <c r="AA29" s="335"/>
      <c r="AB29" s="159"/>
      <c r="AC29" s="335"/>
      <c r="AD29" s="159"/>
      <c r="AE29" s="335"/>
      <c r="AF29" s="159"/>
      <c r="AG29" s="335"/>
      <c r="AH29" s="159"/>
      <c r="AI29" s="335"/>
      <c r="AJ29" s="159"/>
      <c r="AK29" s="335"/>
      <c r="AL29" s="159"/>
      <c r="AM29" s="335"/>
      <c r="AN29" s="159"/>
      <c r="AO29" s="335"/>
      <c r="AP29" s="159"/>
      <c r="AQ29" s="335"/>
      <c r="AR29" s="159"/>
      <c r="AS29" s="335"/>
      <c r="AT29" s="159"/>
      <c r="AU29" s="335"/>
      <c r="AV29" s="159"/>
      <c r="AW29" s="335"/>
      <c r="AX29" s="159"/>
      <c r="AY29" s="335"/>
      <c r="AZ29" s="159"/>
      <c r="BA29" s="335"/>
      <c r="BB29" s="159"/>
      <c r="BC29" s="335"/>
      <c r="BD29" s="159"/>
      <c r="BE29" s="335"/>
      <c r="BF29" s="159"/>
      <c r="BG29" s="335"/>
      <c r="BH29" s="159"/>
      <c r="BI29" s="335"/>
      <c r="BJ29" s="159"/>
      <c r="BK29" s="335"/>
      <c r="BL29" s="159"/>
      <c r="BM29" s="335"/>
      <c r="BN29" s="159"/>
      <c r="BO29" s="335"/>
      <c r="BP29" s="159"/>
      <c r="BQ29" s="335"/>
      <c r="BR29" s="159"/>
      <c r="BS29" s="335"/>
      <c r="BT29" s="159"/>
      <c r="BU29" s="335"/>
      <c r="BV29" s="159"/>
      <c r="BW29" s="335"/>
      <c r="BX29" s="159"/>
      <c r="BY29" s="335"/>
      <c r="BZ29" s="159"/>
      <c r="CA29" s="335"/>
      <c r="CB29" s="159"/>
      <c r="CC29" s="335"/>
      <c r="CD29" s="159"/>
      <c r="CE29" s="335"/>
      <c r="CF29" s="159"/>
      <c r="CG29" s="335"/>
      <c r="CH29" s="159"/>
      <c r="CI29" s="335"/>
      <c r="CJ29" s="159"/>
      <c r="CK29" s="335"/>
      <c r="CL29" s="159"/>
      <c r="CM29" s="335"/>
      <c r="CN29" s="159"/>
      <c r="CO29" s="335"/>
      <c r="CP29" s="159"/>
      <c r="CQ29" s="335"/>
      <c r="CR29" s="159"/>
      <c r="CS29" s="335"/>
      <c r="CT29" s="159"/>
      <c r="CU29" s="335"/>
      <c r="CV29" s="159"/>
      <c r="CW29" s="335"/>
      <c r="CX29" s="159"/>
      <c r="CY29" s="335"/>
      <c r="CZ29" s="159"/>
      <c r="DA29" s="335"/>
      <c r="DB29" s="159"/>
      <c r="DC29" s="335"/>
      <c r="DD29" s="159"/>
      <c r="DE29" s="335"/>
      <c r="DF29" s="159"/>
      <c r="DG29" s="335"/>
      <c r="DH29" s="159"/>
      <c r="DI29" s="335"/>
      <c r="DJ29" s="159"/>
      <c r="DK29" s="335"/>
      <c r="DL29" s="159"/>
      <c r="DM29" s="335"/>
      <c r="DN29" s="159"/>
      <c r="DO29" s="335"/>
      <c r="DP29" s="159"/>
      <c r="DQ29" s="335"/>
      <c r="DR29" s="159"/>
      <c r="DS29" s="335"/>
      <c r="DT29" s="159"/>
      <c r="DU29" s="335"/>
      <c r="DV29" s="159"/>
    </row>
    <row r="30" spans="2:129" ht="13.5" customHeight="1" x14ac:dyDescent="0.15">
      <c r="B30" s="353" t="s">
        <v>9</v>
      </c>
      <c r="C30" s="354"/>
      <c r="D30" s="355"/>
      <c r="E30" s="356">
        <f ca="1">E21-E24</f>
        <v>0</v>
      </c>
      <c r="F30" s="357"/>
      <c r="G30" s="356">
        <f ca="1">G21-G24</f>
        <v>0</v>
      </c>
      <c r="H30" s="357"/>
      <c r="I30" s="356">
        <f t="shared" ref="I30" ca="1" si="164">I21-I24</f>
        <v>0</v>
      </c>
      <c r="J30" s="357"/>
      <c r="K30" s="356">
        <f t="shared" ref="K30" ca="1" si="165">K21-K24</f>
        <v>0</v>
      </c>
      <c r="L30" s="357"/>
      <c r="M30" s="356">
        <f t="shared" ref="M30" ca="1" si="166">M21-M24</f>
        <v>0</v>
      </c>
      <c r="N30" s="357"/>
      <c r="O30" s="356">
        <f t="shared" ref="O30" ca="1" si="167">O21-O24</f>
        <v>0</v>
      </c>
      <c r="P30" s="357"/>
      <c r="Q30" s="356">
        <f t="shared" ref="Q30" ca="1" si="168">Q21-Q24</f>
        <v>0</v>
      </c>
      <c r="R30" s="357"/>
      <c r="S30" s="356">
        <f t="shared" ref="S30" ca="1" si="169">S21-S24</f>
        <v>0</v>
      </c>
      <c r="T30" s="357"/>
      <c r="U30" s="356">
        <f t="shared" ref="U30" ca="1" si="170">U21-U24</f>
        <v>0</v>
      </c>
      <c r="V30" s="357"/>
      <c r="W30" s="356">
        <f t="shared" ref="W30" ca="1" si="171">W21-W24</f>
        <v>0</v>
      </c>
      <c r="X30" s="357"/>
      <c r="Y30" s="356">
        <f t="shared" ref="Y30" ca="1" si="172">Y21-Y24</f>
        <v>0</v>
      </c>
      <c r="Z30" s="357"/>
      <c r="AA30" s="356">
        <f t="shared" ref="AA30" ca="1" si="173">AA21-AA24</f>
        <v>0</v>
      </c>
      <c r="AB30" s="357"/>
      <c r="AC30" s="356">
        <f t="shared" ref="AC30" ca="1" si="174">AC21-AC24</f>
        <v>0</v>
      </c>
      <c r="AD30" s="357"/>
      <c r="AE30" s="356">
        <f t="shared" ref="AE30" ca="1" si="175">AE21-AE24</f>
        <v>0</v>
      </c>
      <c r="AF30" s="357"/>
      <c r="AG30" s="356">
        <f t="shared" ref="AG30" ca="1" si="176">AG21-AG24</f>
        <v>0</v>
      </c>
      <c r="AH30" s="357"/>
      <c r="AI30" s="356">
        <f t="shared" ref="AI30" ca="1" si="177">AI21-AI24</f>
        <v>0</v>
      </c>
      <c r="AJ30" s="357"/>
      <c r="AK30" s="356">
        <f t="shared" ref="AK30" ca="1" si="178">AK21-AK24</f>
        <v>0</v>
      </c>
      <c r="AL30" s="357"/>
      <c r="AM30" s="356">
        <f t="shared" ref="AM30" ca="1" si="179">AM21-AM24</f>
        <v>0</v>
      </c>
      <c r="AN30" s="357"/>
      <c r="AO30" s="356">
        <f t="shared" ref="AO30" ca="1" si="180">AO21-AO24</f>
        <v>0</v>
      </c>
      <c r="AP30" s="357"/>
      <c r="AQ30" s="356">
        <f t="shared" ref="AQ30" ca="1" si="181">AQ21-AQ24</f>
        <v>0</v>
      </c>
      <c r="AR30" s="357"/>
      <c r="AS30" s="356">
        <f t="shared" ref="AS30" ca="1" si="182">AS21-AS24</f>
        <v>0</v>
      </c>
      <c r="AT30" s="357"/>
      <c r="AU30" s="356">
        <f t="shared" ref="AU30" ca="1" si="183">AU21-AU24</f>
        <v>0</v>
      </c>
      <c r="AV30" s="357"/>
      <c r="AW30" s="356">
        <f t="shared" ref="AW30" ca="1" si="184">AW21-AW24</f>
        <v>0</v>
      </c>
      <c r="AX30" s="357"/>
      <c r="AY30" s="356">
        <f t="shared" ref="AY30" ca="1" si="185">AY21-AY24</f>
        <v>0</v>
      </c>
      <c r="AZ30" s="357"/>
      <c r="BA30" s="356">
        <f t="shared" ref="BA30" ca="1" si="186">BA21-BA24</f>
        <v>0</v>
      </c>
      <c r="BB30" s="357"/>
      <c r="BC30" s="356">
        <f t="shared" ref="BC30" ca="1" si="187">BC21-BC24</f>
        <v>0</v>
      </c>
      <c r="BD30" s="357"/>
      <c r="BE30" s="356">
        <f t="shared" ref="BE30" ca="1" si="188">BE21-BE24</f>
        <v>0</v>
      </c>
      <c r="BF30" s="357"/>
      <c r="BG30" s="356">
        <f t="shared" ref="BG30" ca="1" si="189">BG21-BG24</f>
        <v>0</v>
      </c>
      <c r="BH30" s="357"/>
      <c r="BI30" s="356">
        <f t="shared" ref="BI30" ca="1" si="190">BI21-BI24</f>
        <v>0</v>
      </c>
      <c r="BJ30" s="357"/>
      <c r="BK30" s="356">
        <f t="shared" ref="BK30" ca="1" si="191">BK21-BK24</f>
        <v>0</v>
      </c>
      <c r="BL30" s="357"/>
      <c r="BM30" s="356">
        <f t="shared" ref="BM30" ca="1" si="192">BM21-BM24</f>
        <v>0</v>
      </c>
      <c r="BN30" s="357"/>
      <c r="BO30" s="356">
        <f t="shared" ref="BO30" ca="1" si="193">BO21-BO24</f>
        <v>0</v>
      </c>
      <c r="BP30" s="357"/>
      <c r="BQ30" s="356">
        <f t="shared" ref="BQ30" ca="1" si="194">BQ21-BQ24</f>
        <v>0</v>
      </c>
      <c r="BR30" s="357"/>
      <c r="BS30" s="356">
        <f t="shared" ref="BS30" ca="1" si="195">BS21-BS24</f>
        <v>0</v>
      </c>
      <c r="BT30" s="357"/>
      <c r="BU30" s="356">
        <f t="shared" ref="BU30" ca="1" si="196">BU21-BU24</f>
        <v>0</v>
      </c>
      <c r="BV30" s="357"/>
      <c r="BW30" s="356">
        <f t="shared" ref="BW30" ca="1" si="197">BW21-BW24</f>
        <v>0</v>
      </c>
      <c r="BX30" s="357"/>
      <c r="BY30" s="356">
        <f t="shared" ref="BY30" ca="1" si="198">BY21-BY24</f>
        <v>0</v>
      </c>
      <c r="BZ30" s="357"/>
      <c r="CA30" s="356">
        <f t="shared" ref="CA30" ca="1" si="199">CA21-CA24</f>
        <v>0</v>
      </c>
      <c r="CB30" s="357"/>
      <c r="CC30" s="356">
        <f t="shared" ref="CC30" ca="1" si="200">CC21-CC24</f>
        <v>0</v>
      </c>
      <c r="CD30" s="357"/>
      <c r="CE30" s="356">
        <f t="shared" ref="CE30" ca="1" si="201">CE21-CE24</f>
        <v>0</v>
      </c>
      <c r="CF30" s="357"/>
      <c r="CG30" s="356">
        <f t="shared" ref="CG30" ca="1" si="202">CG21-CG24</f>
        <v>0</v>
      </c>
      <c r="CH30" s="357"/>
      <c r="CI30" s="356">
        <f t="shared" ref="CI30" ca="1" si="203">CI21-CI24</f>
        <v>0</v>
      </c>
      <c r="CJ30" s="357"/>
      <c r="CK30" s="356">
        <f t="shared" ref="CK30" ca="1" si="204">CK21-CK24</f>
        <v>0</v>
      </c>
      <c r="CL30" s="357"/>
      <c r="CM30" s="356">
        <f t="shared" ref="CM30" ca="1" si="205">CM21-CM24</f>
        <v>0</v>
      </c>
      <c r="CN30" s="357"/>
      <c r="CO30" s="356">
        <f t="shared" ref="CO30" ca="1" si="206">CO21-CO24</f>
        <v>0</v>
      </c>
      <c r="CP30" s="357"/>
      <c r="CQ30" s="356">
        <f ca="1">CQ21-CQ24</f>
        <v>0</v>
      </c>
      <c r="CR30" s="357"/>
      <c r="CS30" s="356">
        <f t="shared" ref="CS30" ca="1" si="207">CS21-CS24</f>
        <v>0</v>
      </c>
      <c r="CT30" s="357"/>
      <c r="CU30" s="356">
        <f t="shared" ref="CU30" ca="1" si="208">CU21-CU24</f>
        <v>0</v>
      </c>
      <c r="CV30" s="357"/>
      <c r="CW30" s="356">
        <f t="shared" ref="CW30" ca="1" si="209">CW21-CW24</f>
        <v>0</v>
      </c>
      <c r="CX30" s="357"/>
      <c r="CY30" s="356">
        <f t="shared" ref="CY30" ca="1" si="210">CY21-CY24</f>
        <v>0</v>
      </c>
      <c r="CZ30" s="357"/>
      <c r="DA30" s="356">
        <f t="shared" ref="DA30" ca="1" si="211">DA21-DA24</f>
        <v>0</v>
      </c>
      <c r="DB30" s="357"/>
      <c r="DC30" s="356">
        <f t="shared" ref="DC30" ca="1" si="212">DC21-DC24</f>
        <v>0</v>
      </c>
      <c r="DD30" s="357"/>
      <c r="DE30" s="356">
        <f t="shared" ref="DE30" ca="1" si="213">DE21-DE24</f>
        <v>0</v>
      </c>
      <c r="DF30" s="357"/>
      <c r="DG30" s="356">
        <f t="shared" ref="DG30" ca="1" si="214">DG21-DG24</f>
        <v>0</v>
      </c>
      <c r="DH30" s="357"/>
      <c r="DI30" s="356">
        <f t="shared" ref="DI30" ca="1" si="215">DI21-DI24</f>
        <v>0</v>
      </c>
      <c r="DJ30" s="357"/>
      <c r="DK30" s="356">
        <f t="shared" ref="DK30" ca="1" si="216">DK21-DK24</f>
        <v>0</v>
      </c>
      <c r="DL30" s="357"/>
      <c r="DM30" s="356">
        <f t="shared" ref="DM30" ca="1" si="217">DM21-DM24</f>
        <v>0</v>
      </c>
      <c r="DN30" s="357"/>
      <c r="DO30" s="356">
        <f t="shared" ref="DO30" ca="1" si="218">DO21-DO24</f>
        <v>0</v>
      </c>
      <c r="DP30" s="357"/>
      <c r="DQ30" s="356">
        <f t="shared" ref="DQ30" ca="1" si="219">DQ21-DQ24</f>
        <v>0</v>
      </c>
      <c r="DR30" s="357"/>
      <c r="DS30" s="356">
        <f t="shared" ref="DS30" ca="1" si="220">DS21-DS24</f>
        <v>0</v>
      </c>
      <c r="DT30" s="357"/>
      <c r="DU30" s="356">
        <f t="shared" ref="DU30" ca="1" si="221">DU21-DU24</f>
        <v>0</v>
      </c>
      <c r="DV30" s="357"/>
      <c r="DW30" s="358" t="s">
        <v>229</v>
      </c>
      <c r="DX30" s="358">
        <f ca="1">COUNTIF(E30:DU30,"&gt;0")</f>
        <v>0</v>
      </c>
      <c r="DY30" s="39" t="s">
        <v>232</v>
      </c>
    </row>
    <row r="31" spans="2:129" ht="13.5" customHeight="1" x14ac:dyDescent="0.15">
      <c r="B31" s="359" t="s">
        <v>10</v>
      </c>
      <c r="C31" s="360"/>
      <c r="D31" s="361"/>
      <c r="E31" s="362">
        <f ca="1">E22-E25</f>
        <v>0</v>
      </c>
      <c r="F31" s="363"/>
      <c r="G31" s="362">
        <f ca="1">G22-G25</f>
        <v>0</v>
      </c>
      <c r="H31" s="363"/>
      <c r="I31" s="362">
        <f t="shared" ref="I31" ca="1" si="222">I22-I25</f>
        <v>0</v>
      </c>
      <c r="J31" s="363"/>
      <c r="K31" s="362">
        <f t="shared" ref="K31" ca="1" si="223">K22-K25</f>
        <v>0</v>
      </c>
      <c r="L31" s="363"/>
      <c r="M31" s="362">
        <f t="shared" ref="M31" ca="1" si="224">M22-M25</f>
        <v>0</v>
      </c>
      <c r="N31" s="363"/>
      <c r="O31" s="362">
        <f t="shared" ref="O31" ca="1" si="225">O22-O25</f>
        <v>0</v>
      </c>
      <c r="P31" s="363"/>
      <c r="Q31" s="362">
        <f t="shared" ref="Q31" ca="1" si="226">Q22-Q25</f>
        <v>0</v>
      </c>
      <c r="R31" s="363"/>
      <c r="S31" s="362">
        <f t="shared" ref="S31" ca="1" si="227">S22-S25</f>
        <v>0</v>
      </c>
      <c r="T31" s="363"/>
      <c r="U31" s="362">
        <f t="shared" ref="U31" ca="1" si="228">U22-U25</f>
        <v>0</v>
      </c>
      <c r="V31" s="363"/>
      <c r="W31" s="362">
        <f t="shared" ref="W31" ca="1" si="229">W22-W25</f>
        <v>0</v>
      </c>
      <c r="X31" s="363"/>
      <c r="Y31" s="362">
        <f t="shared" ref="Y31" ca="1" si="230">Y22-Y25</f>
        <v>0</v>
      </c>
      <c r="Z31" s="363"/>
      <c r="AA31" s="362">
        <f t="shared" ref="AA31" ca="1" si="231">AA22-AA25</f>
        <v>0</v>
      </c>
      <c r="AB31" s="363"/>
      <c r="AC31" s="362">
        <f t="shared" ref="AC31" ca="1" si="232">AC22-AC25</f>
        <v>0</v>
      </c>
      <c r="AD31" s="363"/>
      <c r="AE31" s="362">
        <f t="shared" ref="AE31" ca="1" si="233">AE22-AE25</f>
        <v>0</v>
      </c>
      <c r="AF31" s="363"/>
      <c r="AG31" s="362">
        <f t="shared" ref="AG31" ca="1" si="234">AG22-AG25</f>
        <v>0</v>
      </c>
      <c r="AH31" s="363"/>
      <c r="AI31" s="362">
        <f t="shared" ref="AI31" ca="1" si="235">AI22-AI25</f>
        <v>0</v>
      </c>
      <c r="AJ31" s="363"/>
      <c r="AK31" s="362">
        <f t="shared" ref="AK31" ca="1" si="236">AK22-AK25</f>
        <v>0</v>
      </c>
      <c r="AL31" s="363"/>
      <c r="AM31" s="362">
        <f t="shared" ref="AM31" ca="1" si="237">AM22-AM25</f>
        <v>0</v>
      </c>
      <c r="AN31" s="363"/>
      <c r="AO31" s="362">
        <f t="shared" ref="AO31" ca="1" si="238">AO22-AO25</f>
        <v>0</v>
      </c>
      <c r="AP31" s="363"/>
      <c r="AQ31" s="362">
        <f t="shared" ref="AQ31" ca="1" si="239">AQ22-AQ25</f>
        <v>0</v>
      </c>
      <c r="AR31" s="363"/>
      <c r="AS31" s="362">
        <f t="shared" ref="AS31" ca="1" si="240">AS22-AS25</f>
        <v>0</v>
      </c>
      <c r="AT31" s="363"/>
      <c r="AU31" s="362">
        <f t="shared" ref="AU31" ca="1" si="241">AU22-AU25</f>
        <v>0</v>
      </c>
      <c r="AV31" s="363"/>
      <c r="AW31" s="362">
        <f t="shared" ref="AW31" ca="1" si="242">AW22-AW25</f>
        <v>0</v>
      </c>
      <c r="AX31" s="363"/>
      <c r="AY31" s="362">
        <f t="shared" ref="AY31" ca="1" si="243">AY22-AY25</f>
        <v>0</v>
      </c>
      <c r="AZ31" s="363"/>
      <c r="BA31" s="362">
        <f t="shared" ref="BA31" ca="1" si="244">BA22-BA25</f>
        <v>0</v>
      </c>
      <c r="BB31" s="363"/>
      <c r="BC31" s="362">
        <f t="shared" ref="BC31" ca="1" si="245">BC22-BC25</f>
        <v>0</v>
      </c>
      <c r="BD31" s="363"/>
      <c r="BE31" s="362">
        <f t="shared" ref="BE31" ca="1" si="246">BE22-BE25</f>
        <v>0</v>
      </c>
      <c r="BF31" s="363"/>
      <c r="BG31" s="362">
        <f t="shared" ref="BG31" ca="1" si="247">BG22-BG25</f>
        <v>0</v>
      </c>
      <c r="BH31" s="363"/>
      <c r="BI31" s="362">
        <f t="shared" ref="BI31" ca="1" si="248">BI22-BI25</f>
        <v>0</v>
      </c>
      <c r="BJ31" s="363"/>
      <c r="BK31" s="362">
        <f t="shared" ref="BK31" ca="1" si="249">BK22-BK25</f>
        <v>0</v>
      </c>
      <c r="BL31" s="363"/>
      <c r="BM31" s="362">
        <f t="shared" ref="BM31" ca="1" si="250">BM22-BM25</f>
        <v>0</v>
      </c>
      <c r="BN31" s="363"/>
      <c r="BO31" s="362">
        <f t="shared" ref="BO31" ca="1" si="251">BO22-BO25</f>
        <v>0</v>
      </c>
      <c r="BP31" s="363"/>
      <c r="BQ31" s="362">
        <f t="shared" ref="BQ31" ca="1" si="252">BQ22-BQ25</f>
        <v>0</v>
      </c>
      <c r="BR31" s="363"/>
      <c r="BS31" s="362">
        <f t="shared" ref="BS31" ca="1" si="253">BS22-BS25</f>
        <v>0</v>
      </c>
      <c r="BT31" s="363"/>
      <c r="BU31" s="362">
        <f t="shared" ref="BU31" ca="1" si="254">BU22-BU25</f>
        <v>0</v>
      </c>
      <c r="BV31" s="363"/>
      <c r="BW31" s="362">
        <f t="shared" ref="BW31" ca="1" si="255">BW22-BW25</f>
        <v>0</v>
      </c>
      <c r="BX31" s="363"/>
      <c r="BY31" s="362">
        <f t="shared" ref="BY31" ca="1" si="256">BY22-BY25</f>
        <v>0</v>
      </c>
      <c r="BZ31" s="363"/>
      <c r="CA31" s="362">
        <f t="shared" ref="CA31" ca="1" si="257">CA22-CA25</f>
        <v>0</v>
      </c>
      <c r="CB31" s="363"/>
      <c r="CC31" s="362">
        <f t="shared" ref="CC31" ca="1" si="258">CC22-CC25</f>
        <v>0</v>
      </c>
      <c r="CD31" s="363"/>
      <c r="CE31" s="362">
        <f t="shared" ref="CE31" ca="1" si="259">CE22-CE25</f>
        <v>0</v>
      </c>
      <c r="CF31" s="363"/>
      <c r="CG31" s="362">
        <f t="shared" ref="CG31" ca="1" si="260">CG22-CG25</f>
        <v>0</v>
      </c>
      <c r="CH31" s="363"/>
      <c r="CI31" s="362">
        <f t="shared" ref="CI31" ca="1" si="261">CI22-CI25</f>
        <v>0</v>
      </c>
      <c r="CJ31" s="363"/>
      <c r="CK31" s="362">
        <f t="shared" ref="CK31" ca="1" si="262">CK22-CK25</f>
        <v>0</v>
      </c>
      <c r="CL31" s="363"/>
      <c r="CM31" s="362">
        <f t="shared" ref="CM31" ca="1" si="263">CM22-CM25</f>
        <v>0</v>
      </c>
      <c r="CN31" s="363"/>
      <c r="CO31" s="362">
        <f t="shared" ref="CO31" ca="1" si="264">CO22-CO25</f>
        <v>0</v>
      </c>
      <c r="CP31" s="363"/>
      <c r="CQ31" s="362">
        <f t="shared" ref="CQ31" ca="1" si="265">CQ22-CQ25</f>
        <v>0</v>
      </c>
      <c r="CR31" s="363"/>
      <c r="CS31" s="362">
        <f t="shared" ref="CS31" ca="1" si="266">CS22-CS25</f>
        <v>0</v>
      </c>
      <c r="CT31" s="363"/>
      <c r="CU31" s="362">
        <f t="shared" ref="CU31" ca="1" si="267">CU22-CU25</f>
        <v>0</v>
      </c>
      <c r="CV31" s="363"/>
      <c r="CW31" s="362">
        <f t="shared" ref="CW31" ca="1" si="268">CW22-CW25</f>
        <v>0</v>
      </c>
      <c r="CX31" s="363"/>
      <c r="CY31" s="362">
        <f t="shared" ref="CY31" ca="1" si="269">CY22-CY25</f>
        <v>0</v>
      </c>
      <c r="CZ31" s="363"/>
      <c r="DA31" s="362">
        <f t="shared" ref="DA31" ca="1" si="270">DA22-DA25</f>
        <v>0</v>
      </c>
      <c r="DB31" s="363"/>
      <c r="DC31" s="362">
        <f t="shared" ref="DC31" ca="1" si="271">DC22-DC25</f>
        <v>0</v>
      </c>
      <c r="DD31" s="363"/>
      <c r="DE31" s="362">
        <f t="shared" ref="DE31" ca="1" si="272">DE22-DE25</f>
        <v>0</v>
      </c>
      <c r="DF31" s="363"/>
      <c r="DG31" s="362">
        <f t="shared" ref="DG31" ca="1" si="273">DG22-DG25</f>
        <v>0</v>
      </c>
      <c r="DH31" s="363"/>
      <c r="DI31" s="362">
        <f t="shared" ref="DI31" ca="1" si="274">DI22-DI25</f>
        <v>0</v>
      </c>
      <c r="DJ31" s="363"/>
      <c r="DK31" s="362">
        <f t="shared" ref="DK31" ca="1" si="275">DK22-DK25</f>
        <v>0</v>
      </c>
      <c r="DL31" s="363"/>
      <c r="DM31" s="362">
        <f t="shared" ref="DM31" ca="1" si="276">DM22-DM25</f>
        <v>0</v>
      </c>
      <c r="DN31" s="363"/>
      <c r="DO31" s="362">
        <f t="shared" ref="DO31" ca="1" si="277">DO22-DO25</f>
        <v>0</v>
      </c>
      <c r="DP31" s="363"/>
      <c r="DQ31" s="362">
        <f t="shared" ref="DQ31" ca="1" si="278">DQ22-DQ25</f>
        <v>0</v>
      </c>
      <c r="DR31" s="363"/>
      <c r="DS31" s="362">
        <f t="shared" ref="DS31" ca="1" si="279">DS22-DS25</f>
        <v>0</v>
      </c>
      <c r="DT31" s="363"/>
      <c r="DU31" s="362">
        <f t="shared" ref="DU31" ca="1" si="280">DU22-DU25</f>
        <v>0</v>
      </c>
      <c r="DV31" s="363"/>
      <c r="DW31" s="358" t="s">
        <v>229</v>
      </c>
      <c r="DX31" s="358">
        <f ca="1">COUNTIF(E31:DU31,"&gt;0")</f>
        <v>0</v>
      </c>
      <c r="DY31" s="39" t="s">
        <v>232</v>
      </c>
    </row>
    <row r="32" spans="2:129" ht="13.5" customHeight="1" thickBot="1" x14ac:dyDescent="0.2">
      <c r="B32" s="364" t="s">
        <v>228</v>
      </c>
      <c r="C32" s="365"/>
      <c r="D32" s="366"/>
      <c r="E32" s="367"/>
      <c r="F32" s="368"/>
      <c r="G32" s="367"/>
      <c r="H32" s="368"/>
      <c r="I32" s="367"/>
      <c r="J32" s="368"/>
      <c r="K32" s="367"/>
      <c r="L32" s="368"/>
      <c r="M32" s="367"/>
      <c r="N32" s="368"/>
      <c r="O32" s="367"/>
      <c r="P32" s="368"/>
      <c r="Q32" s="367"/>
      <c r="R32" s="368"/>
      <c r="S32" s="367"/>
      <c r="T32" s="368"/>
      <c r="U32" s="367"/>
      <c r="V32" s="368"/>
      <c r="W32" s="367"/>
      <c r="X32" s="368"/>
      <c r="Y32" s="367"/>
      <c r="Z32" s="368"/>
      <c r="AA32" s="367"/>
      <c r="AB32" s="368"/>
      <c r="AC32" s="367"/>
      <c r="AD32" s="368"/>
      <c r="AE32" s="367"/>
      <c r="AF32" s="368"/>
      <c r="AG32" s="367"/>
      <c r="AH32" s="368"/>
      <c r="AI32" s="367"/>
      <c r="AJ32" s="368"/>
      <c r="AK32" s="367"/>
      <c r="AL32" s="368"/>
      <c r="AM32" s="367"/>
      <c r="AN32" s="368"/>
      <c r="AO32" s="367"/>
      <c r="AP32" s="368"/>
      <c r="AQ32" s="367"/>
      <c r="AR32" s="368"/>
      <c r="AS32" s="367"/>
      <c r="AT32" s="368"/>
      <c r="AU32" s="367"/>
      <c r="AV32" s="368"/>
      <c r="AW32" s="367"/>
      <c r="AX32" s="368"/>
      <c r="AY32" s="367"/>
      <c r="AZ32" s="368"/>
      <c r="BA32" s="367"/>
      <c r="BB32" s="368"/>
      <c r="BC32" s="367"/>
      <c r="BD32" s="368"/>
      <c r="BE32" s="367"/>
      <c r="BF32" s="368"/>
      <c r="BG32" s="367"/>
      <c r="BH32" s="368"/>
      <c r="BI32" s="367"/>
      <c r="BJ32" s="368"/>
      <c r="BK32" s="367"/>
      <c r="BL32" s="368"/>
      <c r="BM32" s="367"/>
      <c r="BN32" s="368"/>
      <c r="BO32" s="367"/>
      <c r="BP32" s="368"/>
      <c r="BQ32" s="367"/>
      <c r="BR32" s="368"/>
      <c r="BS32" s="367"/>
      <c r="BT32" s="368"/>
      <c r="BU32" s="367"/>
      <c r="BV32" s="368"/>
      <c r="BW32" s="367"/>
      <c r="BX32" s="368"/>
      <c r="BY32" s="367"/>
      <c r="BZ32" s="368"/>
      <c r="CA32" s="367"/>
      <c r="CB32" s="368"/>
      <c r="CC32" s="367"/>
      <c r="CD32" s="368"/>
      <c r="CE32" s="367"/>
      <c r="CF32" s="368"/>
      <c r="CG32" s="367"/>
      <c r="CH32" s="368"/>
      <c r="CI32" s="367"/>
      <c r="CJ32" s="368"/>
      <c r="CK32" s="367"/>
      <c r="CL32" s="368"/>
      <c r="CM32" s="367"/>
      <c r="CN32" s="368"/>
      <c r="CO32" s="367"/>
      <c r="CP32" s="368"/>
      <c r="CQ32" s="367"/>
      <c r="CR32" s="368"/>
      <c r="CS32" s="367"/>
      <c r="CT32" s="368"/>
      <c r="CU32" s="367"/>
      <c r="CV32" s="368"/>
      <c r="CW32" s="367"/>
      <c r="CX32" s="368"/>
      <c r="CY32" s="367"/>
      <c r="CZ32" s="368"/>
      <c r="DA32" s="367"/>
      <c r="DB32" s="368"/>
      <c r="DC32" s="367"/>
      <c r="DD32" s="368"/>
      <c r="DE32" s="367"/>
      <c r="DF32" s="368"/>
      <c r="DG32" s="367"/>
      <c r="DH32" s="368"/>
      <c r="DI32" s="367"/>
      <c r="DJ32" s="368"/>
      <c r="DK32" s="367"/>
      <c r="DL32" s="368"/>
      <c r="DM32" s="367"/>
      <c r="DN32" s="368"/>
      <c r="DO32" s="367"/>
      <c r="DP32" s="368"/>
      <c r="DQ32" s="367"/>
      <c r="DR32" s="368"/>
      <c r="DS32" s="367"/>
      <c r="DT32" s="368"/>
      <c r="DU32" s="367"/>
      <c r="DV32" s="368"/>
      <c r="DW32" s="358"/>
      <c r="DX32" s="358"/>
    </row>
    <row r="33" spans="2:129" ht="13.5" customHeight="1" x14ac:dyDescent="0.15">
      <c r="B33" s="369" t="s">
        <v>9</v>
      </c>
      <c r="C33" s="370"/>
      <c r="D33" s="371"/>
      <c r="E33" s="372">
        <f ca="1">E21-E27</f>
        <v>0</v>
      </c>
      <c r="F33" s="373"/>
      <c r="G33" s="372">
        <f ca="1">G21-G27</f>
        <v>0</v>
      </c>
      <c r="H33" s="373"/>
      <c r="I33" s="372">
        <f t="shared" ref="I33" ca="1" si="281">I21-I27</f>
        <v>0</v>
      </c>
      <c r="J33" s="373"/>
      <c r="K33" s="372">
        <f t="shared" ref="K33" ca="1" si="282">K21-K27</f>
        <v>0</v>
      </c>
      <c r="L33" s="373"/>
      <c r="M33" s="372">
        <f t="shared" ref="M33" ca="1" si="283">M21-M27</f>
        <v>0</v>
      </c>
      <c r="N33" s="373"/>
      <c r="O33" s="372">
        <f t="shared" ref="O33" ca="1" si="284">O21-O27</f>
        <v>0</v>
      </c>
      <c r="P33" s="373"/>
      <c r="Q33" s="372">
        <f t="shared" ref="Q33" ca="1" si="285">Q21-Q27</f>
        <v>0</v>
      </c>
      <c r="R33" s="373"/>
      <c r="S33" s="372">
        <f t="shared" ref="S33" ca="1" si="286">S21-S27</f>
        <v>0</v>
      </c>
      <c r="T33" s="373"/>
      <c r="U33" s="372">
        <f t="shared" ref="U33" ca="1" si="287">U21-U27</f>
        <v>0</v>
      </c>
      <c r="V33" s="373"/>
      <c r="W33" s="372">
        <f t="shared" ref="W33" ca="1" si="288">W21-W27</f>
        <v>0</v>
      </c>
      <c r="X33" s="373"/>
      <c r="Y33" s="372">
        <f t="shared" ref="Y33" ca="1" si="289">Y21-Y27</f>
        <v>0</v>
      </c>
      <c r="Z33" s="373"/>
      <c r="AA33" s="372">
        <f t="shared" ref="AA33" ca="1" si="290">AA21-AA27</f>
        <v>0</v>
      </c>
      <c r="AB33" s="373"/>
      <c r="AC33" s="372">
        <f t="shared" ref="AC33" ca="1" si="291">AC21-AC27</f>
        <v>0</v>
      </c>
      <c r="AD33" s="373"/>
      <c r="AE33" s="372">
        <f t="shared" ref="AE33" ca="1" si="292">AE21-AE27</f>
        <v>0</v>
      </c>
      <c r="AF33" s="373"/>
      <c r="AG33" s="372">
        <f t="shared" ref="AG33" ca="1" si="293">AG21-AG27</f>
        <v>0</v>
      </c>
      <c r="AH33" s="373"/>
      <c r="AI33" s="372">
        <f t="shared" ref="AI33" ca="1" si="294">AI21-AI27</f>
        <v>0</v>
      </c>
      <c r="AJ33" s="373"/>
      <c r="AK33" s="372">
        <f t="shared" ref="AK33" ca="1" si="295">AK21-AK27</f>
        <v>0</v>
      </c>
      <c r="AL33" s="373"/>
      <c r="AM33" s="372">
        <f t="shared" ref="AM33" ca="1" si="296">AM21-AM27</f>
        <v>0</v>
      </c>
      <c r="AN33" s="373"/>
      <c r="AO33" s="372">
        <f t="shared" ref="AO33" ca="1" si="297">AO21-AO27</f>
        <v>0</v>
      </c>
      <c r="AP33" s="373"/>
      <c r="AQ33" s="372">
        <f t="shared" ref="AQ33" ca="1" si="298">AQ21-AQ27</f>
        <v>0</v>
      </c>
      <c r="AR33" s="373"/>
      <c r="AS33" s="372">
        <f t="shared" ref="AS33" ca="1" si="299">AS21-AS27</f>
        <v>0</v>
      </c>
      <c r="AT33" s="373"/>
      <c r="AU33" s="372">
        <f t="shared" ref="AU33" ca="1" si="300">AU21-AU27</f>
        <v>0</v>
      </c>
      <c r="AV33" s="373"/>
      <c r="AW33" s="372">
        <f t="shared" ref="AW33" ca="1" si="301">AW21-AW27</f>
        <v>0</v>
      </c>
      <c r="AX33" s="373"/>
      <c r="AY33" s="372">
        <f t="shared" ref="AY33" ca="1" si="302">AY21-AY27</f>
        <v>0</v>
      </c>
      <c r="AZ33" s="373"/>
      <c r="BA33" s="372">
        <f t="shared" ref="BA33" ca="1" si="303">BA21-BA27</f>
        <v>0</v>
      </c>
      <c r="BB33" s="373"/>
      <c r="BC33" s="372">
        <f t="shared" ref="BC33" ca="1" si="304">BC21-BC27</f>
        <v>0</v>
      </c>
      <c r="BD33" s="373"/>
      <c r="BE33" s="372">
        <f t="shared" ref="BE33" ca="1" si="305">BE21-BE27</f>
        <v>0</v>
      </c>
      <c r="BF33" s="373"/>
      <c r="BG33" s="372">
        <f t="shared" ref="BG33" ca="1" si="306">BG21-BG27</f>
        <v>0</v>
      </c>
      <c r="BH33" s="373"/>
      <c r="BI33" s="372">
        <f t="shared" ref="BI33" ca="1" si="307">BI21-BI27</f>
        <v>0</v>
      </c>
      <c r="BJ33" s="373"/>
      <c r="BK33" s="372">
        <f t="shared" ref="BK33" ca="1" si="308">BK21-BK27</f>
        <v>0</v>
      </c>
      <c r="BL33" s="373"/>
      <c r="BM33" s="372">
        <f t="shared" ref="BM33" ca="1" si="309">BM21-BM27</f>
        <v>0</v>
      </c>
      <c r="BN33" s="373"/>
      <c r="BO33" s="372">
        <f t="shared" ref="BO33" ca="1" si="310">BO21-BO27</f>
        <v>0</v>
      </c>
      <c r="BP33" s="373"/>
      <c r="BQ33" s="372">
        <f t="shared" ref="BQ33" ca="1" si="311">BQ21-BQ27</f>
        <v>0</v>
      </c>
      <c r="BR33" s="373"/>
      <c r="BS33" s="372">
        <f t="shared" ref="BS33" ca="1" si="312">BS21-BS27</f>
        <v>0</v>
      </c>
      <c r="BT33" s="373"/>
      <c r="BU33" s="372">
        <f t="shared" ref="BU33" ca="1" si="313">BU21-BU27</f>
        <v>0</v>
      </c>
      <c r="BV33" s="373"/>
      <c r="BW33" s="372">
        <f t="shared" ref="BW33" ca="1" si="314">BW21-BW27</f>
        <v>0</v>
      </c>
      <c r="BX33" s="373"/>
      <c r="BY33" s="372">
        <f t="shared" ref="BY33" ca="1" si="315">BY21-BY27</f>
        <v>0</v>
      </c>
      <c r="BZ33" s="373"/>
      <c r="CA33" s="372">
        <f t="shared" ref="CA33" ca="1" si="316">CA21-CA27</f>
        <v>0</v>
      </c>
      <c r="CB33" s="373"/>
      <c r="CC33" s="372">
        <f t="shared" ref="CC33" ca="1" si="317">CC21-CC27</f>
        <v>0</v>
      </c>
      <c r="CD33" s="373"/>
      <c r="CE33" s="372">
        <f t="shared" ref="CE33" ca="1" si="318">CE21-CE27</f>
        <v>0</v>
      </c>
      <c r="CF33" s="373"/>
      <c r="CG33" s="372">
        <f t="shared" ref="CG33" ca="1" si="319">CG21-CG27</f>
        <v>0</v>
      </c>
      <c r="CH33" s="373"/>
      <c r="CI33" s="372">
        <f t="shared" ref="CI33" ca="1" si="320">CI21-CI27</f>
        <v>0</v>
      </c>
      <c r="CJ33" s="373"/>
      <c r="CK33" s="372">
        <f t="shared" ref="CK33" ca="1" si="321">CK21-CK27</f>
        <v>0</v>
      </c>
      <c r="CL33" s="373"/>
      <c r="CM33" s="372">
        <f t="shared" ref="CM33" ca="1" si="322">CM21-CM27</f>
        <v>0</v>
      </c>
      <c r="CN33" s="373"/>
      <c r="CO33" s="372">
        <f t="shared" ref="CO33" ca="1" si="323">CO21-CO27</f>
        <v>0</v>
      </c>
      <c r="CP33" s="373"/>
      <c r="CQ33" s="372">
        <f t="shared" ref="CQ33" ca="1" si="324">CQ21-CQ27</f>
        <v>0</v>
      </c>
      <c r="CR33" s="373"/>
      <c r="CS33" s="372">
        <f t="shared" ref="CS33" ca="1" si="325">CS21-CS27</f>
        <v>0</v>
      </c>
      <c r="CT33" s="373"/>
      <c r="CU33" s="372">
        <f t="shared" ref="CU33" ca="1" si="326">CU21-CU27</f>
        <v>0</v>
      </c>
      <c r="CV33" s="373"/>
      <c r="CW33" s="372">
        <f t="shared" ref="CW33" ca="1" si="327">CW21-CW27</f>
        <v>0</v>
      </c>
      <c r="CX33" s="373"/>
      <c r="CY33" s="372">
        <f t="shared" ref="CY33" ca="1" si="328">CY21-CY27</f>
        <v>0</v>
      </c>
      <c r="CZ33" s="373"/>
      <c r="DA33" s="372">
        <f t="shared" ref="DA33" ca="1" si="329">DA21-DA27</f>
        <v>0</v>
      </c>
      <c r="DB33" s="373"/>
      <c r="DC33" s="372">
        <f t="shared" ref="DC33" ca="1" si="330">DC21-DC27</f>
        <v>0</v>
      </c>
      <c r="DD33" s="373"/>
      <c r="DE33" s="372">
        <f t="shared" ref="DE33" ca="1" si="331">DE21-DE27</f>
        <v>0</v>
      </c>
      <c r="DF33" s="373"/>
      <c r="DG33" s="372">
        <f t="shared" ref="DG33" ca="1" si="332">DG21-DG27</f>
        <v>0</v>
      </c>
      <c r="DH33" s="373"/>
      <c r="DI33" s="372">
        <f t="shared" ref="DI33" ca="1" si="333">DI21-DI27</f>
        <v>0</v>
      </c>
      <c r="DJ33" s="373"/>
      <c r="DK33" s="372">
        <f t="shared" ref="DK33" ca="1" si="334">DK21-DK27</f>
        <v>0</v>
      </c>
      <c r="DL33" s="373"/>
      <c r="DM33" s="372">
        <f t="shared" ref="DM33" ca="1" si="335">DM21-DM27</f>
        <v>0</v>
      </c>
      <c r="DN33" s="373"/>
      <c r="DO33" s="372">
        <f t="shared" ref="DO33" ca="1" si="336">DO21-DO27</f>
        <v>0</v>
      </c>
      <c r="DP33" s="373"/>
      <c r="DQ33" s="372">
        <f t="shared" ref="DQ33" ca="1" si="337">DQ21-DQ27</f>
        <v>0</v>
      </c>
      <c r="DR33" s="373"/>
      <c r="DS33" s="372">
        <f t="shared" ref="DS33" ca="1" si="338">DS21-DS27</f>
        <v>0</v>
      </c>
      <c r="DT33" s="373"/>
      <c r="DU33" s="372">
        <f t="shared" ref="DU33" ca="1" si="339">DU21-DU27</f>
        <v>0</v>
      </c>
      <c r="DV33" s="373"/>
      <c r="DW33" s="289" t="s">
        <v>229</v>
      </c>
      <c r="DX33" s="289">
        <f ca="1">COUNTIF(E33:DU33,"&gt;0")</f>
        <v>0</v>
      </c>
      <c r="DY33" s="39" t="s">
        <v>233</v>
      </c>
    </row>
    <row r="34" spans="2:129" ht="13.5" customHeight="1" x14ac:dyDescent="0.15">
      <c r="B34" s="374" t="s">
        <v>10</v>
      </c>
      <c r="C34" s="375"/>
      <c r="D34" s="376"/>
      <c r="E34" s="372">
        <f ca="1">E22-E28</f>
        <v>0</v>
      </c>
      <c r="F34" s="373"/>
      <c r="G34" s="372">
        <f ca="1">G22-G28</f>
        <v>0</v>
      </c>
      <c r="H34" s="373"/>
      <c r="I34" s="372">
        <f t="shared" ref="I34" ca="1" si="340">I22-I28</f>
        <v>0</v>
      </c>
      <c r="J34" s="373"/>
      <c r="K34" s="372">
        <f t="shared" ref="K34" ca="1" si="341">K22-K28</f>
        <v>0</v>
      </c>
      <c r="L34" s="373"/>
      <c r="M34" s="372">
        <f t="shared" ref="M34" ca="1" si="342">M22-M28</f>
        <v>0</v>
      </c>
      <c r="N34" s="373"/>
      <c r="O34" s="372">
        <f t="shared" ref="O34" ca="1" si="343">O22-O28</f>
        <v>0</v>
      </c>
      <c r="P34" s="373"/>
      <c r="Q34" s="372">
        <f t="shared" ref="Q34" ca="1" si="344">Q22-Q28</f>
        <v>0</v>
      </c>
      <c r="R34" s="373"/>
      <c r="S34" s="372">
        <f t="shared" ref="S34" ca="1" si="345">S22-S28</f>
        <v>0</v>
      </c>
      <c r="T34" s="373"/>
      <c r="U34" s="372">
        <f t="shared" ref="U34" ca="1" si="346">U22-U28</f>
        <v>0</v>
      </c>
      <c r="V34" s="373"/>
      <c r="W34" s="372">
        <f t="shared" ref="W34" ca="1" si="347">W22-W28</f>
        <v>0</v>
      </c>
      <c r="X34" s="373"/>
      <c r="Y34" s="372">
        <f t="shared" ref="Y34" ca="1" si="348">Y22-Y28</f>
        <v>0</v>
      </c>
      <c r="Z34" s="373"/>
      <c r="AA34" s="372">
        <f t="shared" ref="AA34" ca="1" si="349">AA22-AA28</f>
        <v>0</v>
      </c>
      <c r="AB34" s="373"/>
      <c r="AC34" s="372">
        <f t="shared" ref="AC34" ca="1" si="350">AC22-AC28</f>
        <v>0</v>
      </c>
      <c r="AD34" s="373"/>
      <c r="AE34" s="372">
        <f t="shared" ref="AE34" ca="1" si="351">AE22-AE28</f>
        <v>0</v>
      </c>
      <c r="AF34" s="373"/>
      <c r="AG34" s="372">
        <f t="shared" ref="AG34" ca="1" si="352">AG22-AG28</f>
        <v>0</v>
      </c>
      <c r="AH34" s="373"/>
      <c r="AI34" s="372">
        <f t="shared" ref="AI34" ca="1" si="353">AI22-AI28</f>
        <v>0</v>
      </c>
      <c r="AJ34" s="373"/>
      <c r="AK34" s="372">
        <f t="shared" ref="AK34" ca="1" si="354">AK22-AK28</f>
        <v>0</v>
      </c>
      <c r="AL34" s="373"/>
      <c r="AM34" s="372">
        <f t="shared" ref="AM34" ca="1" si="355">AM22-AM28</f>
        <v>0</v>
      </c>
      <c r="AN34" s="373"/>
      <c r="AO34" s="372">
        <f t="shared" ref="AO34" ca="1" si="356">AO22-AO28</f>
        <v>0</v>
      </c>
      <c r="AP34" s="373"/>
      <c r="AQ34" s="372">
        <f t="shared" ref="AQ34" ca="1" si="357">AQ22-AQ28</f>
        <v>0</v>
      </c>
      <c r="AR34" s="373"/>
      <c r="AS34" s="372">
        <f t="shared" ref="AS34" ca="1" si="358">AS22-AS28</f>
        <v>0</v>
      </c>
      <c r="AT34" s="373"/>
      <c r="AU34" s="372">
        <f t="shared" ref="AU34" ca="1" si="359">AU22-AU28</f>
        <v>0</v>
      </c>
      <c r="AV34" s="373"/>
      <c r="AW34" s="372">
        <f t="shared" ref="AW34" ca="1" si="360">AW22-AW28</f>
        <v>0</v>
      </c>
      <c r="AX34" s="373"/>
      <c r="AY34" s="372">
        <f t="shared" ref="AY34" ca="1" si="361">AY22-AY28</f>
        <v>0</v>
      </c>
      <c r="AZ34" s="373"/>
      <c r="BA34" s="372">
        <f t="shared" ref="BA34" ca="1" si="362">BA22-BA28</f>
        <v>0</v>
      </c>
      <c r="BB34" s="373"/>
      <c r="BC34" s="372">
        <f t="shared" ref="BC34" ca="1" si="363">BC22-BC28</f>
        <v>0</v>
      </c>
      <c r="BD34" s="373"/>
      <c r="BE34" s="372">
        <f t="shared" ref="BE34" ca="1" si="364">BE22-BE28</f>
        <v>0</v>
      </c>
      <c r="BF34" s="373"/>
      <c r="BG34" s="372">
        <f t="shared" ref="BG34" ca="1" si="365">BG22-BG28</f>
        <v>0</v>
      </c>
      <c r="BH34" s="373"/>
      <c r="BI34" s="372">
        <f t="shared" ref="BI34" ca="1" si="366">BI22-BI28</f>
        <v>0</v>
      </c>
      <c r="BJ34" s="373"/>
      <c r="BK34" s="372">
        <f t="shared" ref="BK34" ca="1" si="367">BK22-BK28</f>
        <v>0</v>
      </c>
      <c r="BL34" s="373"/>
      <c r="BM34" s="372">
        <f t="shared" ref="BM34" ca="1" si="368">BM22-BM28</f>
        <v>0</v>
      </c>
      <c r="BN34" s="373"/>
      <c r="BO34" s="372">
        <f t="shared" ref="BO34" ca="1" si="369">BO22-BO28</f>
        <v>0</v>
      </c>
      <c r="BP34" s="373"/>
      <c r="BQ34" s="372">
        <f t="shared" ref="BQ34" ca="1" si="370">BQ22-BQ28</f>
        <v>0</v>
      </c>
      <c r="BR34" s="373"/>
      <c r="BS34" s="372">
        <f t="shared" ref="BS34" ca="1" si="371">BS22-BS28</f>
        <v>0</v>
      </c>
      <c r="BT34" s="373"/>
      <c r="BU34" s="372">
        <f t="shared" ref="BU34" ca="1" si="372">BU22-BU28</f>
        <v>0</v>
      </c>
      <c r="BV34" s="373"/>
      <c r="BW34" s="372">
        <f t="shared" ref="BW34" ca="1" si="373">BW22-BW28</f>
        <v>0</v>
      </c>
      <c r="BX34" s="373"/>
      <c r="BY34" s="372">
        <f t="shared" ref="BY34" ca="1" si="374">BY22-BY28</f>
        <v>0</v>
      </c>
      <c r="BZ34" s="373"/>
      <c r="CA34" s="372">
        <f t="shared" ref="CA34" ca="1" si="375">CA22-CA28</f>
        <v>0</v>
      </c>
      <c r="CB34" s="373"/>
      <c r="CC34" s="372">
        <f t="shared" ref="CC34" ca="1" si="376">CC22-CC28</f>
        <v>0</v>
      </c>
      <c r="CD34" s="373"/>
      <c r="CE34" s="372">
        <f t="shared" ref="CE34" ca="1" si="377">CE22-CE28</f>
        <v>0</v>
      </c>
      <c r="CF34" s="373"/>
      <c r="CG34" s="372">
        <f t="shared" ref="CG34" ca="1" si="378">CG22-CG28</f>
        <v>0</v>
      </c>
      <c r="CH34" s="373"/>
      <c r="CI34" s="372">
        <f t="shared" ref="CI34" ca="1" si="379">CI22-CI28</f>
        <v>0</v>
      </c>
      <c r="CJ34" s="373"/>
      <c r="CK34" s="372">
        <f t="shared" ref="CK34" ca="1" si="380">CK22-CK28</f>
        <v>0</v>
      </c>
      <c r="CL34" s="373"/>
      <c r="CM34" s="372">
        <f t="shared" ref="CM34" ca="1" si="381">CM22-CM28</f>
        <v>0</v>
      </c>
      <c r="CN34" s="373"/>
      <c r="CO34" s="372">
        <f t="shared" ref="CO34" ca="1" si="382">CO22-CO28</f>
        <v>0</v>
      </c>
      <c r="CP34" s="373"/>
      <c r="CQ34" s="372">
        <f t="shared" ref="CQ34" ca="1" si="383">CQ22-CQ28</f>
        <v>0</v>
      </c>
      <c r="CR34" s="373"/>
      <c r="CS34" s="372">
        <f t="shared" ref="CS34" ca="1" si="384">CS22-CS28</f>
        <v>0</v>
      </c>
      <c r="CT34" s="373"/>
      <c r="CU34" s="372">
        <f t="shared" ref="CU34" ca="1" si="385">CU22-CU28</f>
        <v>0</v>
      </c>
      <c r="CV34" s="373"/>
      <c r="CW34" s="372">
        <f t="shared" ref="CW34" ca="1" si="386">CW22-CW28</f>
        <v>0</v>
      </c>
      <c r="CX34" s="373"/>
      <c r="CY34" s="372">
        <f t="shared" ref="CY34" ca="1" si="387">CY22-CY28</f>
        <v>0</v>
      </c>
      <c r="CZ34" s="373"/>
      <c r="DA34" s="372">
        <f t="shared" ref="DA34" ca="1" si="388">DA22-DA28</f>
        <v>0</v>
      </c>
      <c r="DB34" s="373"/>
      <c r="DC34" s="372">
        <f t="shared" ref="DC34" ca="1" si="389">DC22-DC28</f>
        <v>0</v>
      </c>
      <c r="DD34" s="373"/>
      <c r="DE34" s="372">
        <f t="shared" ref="DE34" ca="1" si="390">DE22-DE28</f>
        <v>0</v>
      </c>
      <c r="DF34" s="373"/>
      <c r="DG34" s="372">
        <f t="shared" ref="DG34" ca="1" si="391">DG22-DG28</f>
        <v>0</v>
      </c>
      <c r="DH34" s="373"/>
      <c r="DI34" s="372">
        <f t="shared" ref="DI34" ca="1" si="392">DI22-DI28</f>
        <v>0</v>
      </c>
      <c r="DJ34" s="373"/>
      <c r="DK34" s="372">
        <f t="shared" ref="DK34" ca="1" si="393">DK22-DK28</f>
        <v>0</v>
      </c>
      <c r="DL34" s="373"/>
      <c r="DM34" s="372">
        <f t="shared" ref="DM34" ca="1" si="394">DM22-DM28</f>
        <v>0</v>
      </c>
      <c r="DN34" s="373"/>
      <c r="DO34" s="372">
        <f t="shared" ref="DO34" ca="1" si="395">DO22-DO28</f>
        <v>0</v>
      </c>
      <c r="DP34" s="373"/>
      <c r="DQ34" s="372">
        <f t="shared" ref="DQ34" ca="1" si="396">DQ22-DQ28</f>
        <v>0</v>
      </c>
      <c r="DR34" s="373"/>
      <c r="DS34" s="372">
        <f t="shared" ref="DS34" ca="1" si="397">DS22-DS28</f>
        <v>0</v>
      </c>
      <c r="DT34" s="373"/>
      <c r="DU34" s="372">
        <f t="shared" ref="DU34" ca="1" si="398">DU22-DU28</f>
        <v>0</v>
      </c>
      <c r="DV34" s="373"/>
      <c r="DW34" s="289" t="s">
        <v>229</v>
      </c>
      <c r="DX34" s="289">
        <f ca="1">COUNTIF(E34:DU34,"&gt;0")</f>
        <v>0</v>
      </c>
      <c r="DY34" s="39" t="s">
        <v>233</v>
      </c>
    </row>
    <row r="35" spans="2:129" ht="13.5" customHeight="1" thickBot="1" x14ac:dyDescent="0.2">
      <c r="B35" s="377" t="s">
        <v>230</v>
      </c>
      <c r="C35" s="378"/>
      <c r="D35" s="379"/>
      <c r="E35" s="380"/>
      <c r="F35" s="381"/>
      <c r="G35" s="380"/>
      <c r="H35" s="381"/>
      <c r="I35" s="380"/>
      <c r="J35" s="381"/>
      <c r="K35" s="380"/>
      <c r="L35" s="381"/>
      <c r="M35" s="380"/>
      <c r="N35" s="381"/>
      <c r="O35" s="380"/>
      <c r="P35" s="381"/>
      <c r="Q35" s="380"/>
      <c r="R35" s="381"/>
      <c r="S35" s="380"/>
      <c r="T35" s="381"/>
      <c r="U35" s="380"/>
      <c r="V35" s="381"/>
      <c r="W35" s="380"/>
      <c r="X35" s="381"/>
      <c r="Y35" s="380"/>
      <c r="Z35" s="381"/>
      <c r="AA35" s="380"/>
      <c r="AB35" s="381"/>
      <c r="AC35" s="380"/>
      <c r="AD35" s="381"/>
      <c r="AE35" s="380"/>
      <c r="AF35" s="381"/>
      <c r="AG35" s="380"/>
      <c r="AH35" s="381"/>
      <c r="AI35" s="380"/>
      <c r="AJ35" s="381"/>
      <c r="AK35" s="380"/>
      <c r="AL35" s="381"/>
      <c r="AM35" s="380"/>
      <c r="AN35" s="381"/>
      <c r="AO35" s="380"/>
      <c r="AP35" s="381"/>
      <c r="AQ35" s="380"/>
      <c r="AR35" s="381"/>
      <c r="AS35" s="380"/>
      <c r="AT35" s="381"/>
      <c r="AU35" s="380"/>
      <c r="AV35" s="381"/>
      <c r="AW35" s="380"/>
      <c r="AX35" s="381"/>
      <c r="AY35" s="380"/>
      <c r="AZ35" s="381"/>
      <c r="BA35" s="380"/>
      <c r="BB35" s="381"/>
      <c r="BC35" s="380"/>
      <c r="BD35" s="381"/>
      <c r="BE35" s="380"/>
      <c r="BF35" s="381"/>
      <c r="BG35" s="380"/>
      <c r="BH35" s="381"/>
      <c r="BI35" s="380"/>
      <c r="BJ35" s="381"/>
      <c r="BK35" s="380"/>
      <c r="BL35" s="381"/>
      <c r="BM35" s="380"/>
      <c r="BN35" s="381"/>
      <c r="BO35" s="380"/>
      <c r="BP35" s="381"/>
      <c r="BQ35" s="380"/>
      <c r="BR35" s="381"/>
      <c r="BS35" s="380"/>
      <c r="BT35" s="381"/>
      <c r="BU35" s="380"/>
      <c r="BV35" s="381"/>
      <c r="BW35" s="380"/>
      <c r="BX35" s="381"/>
      <c r="BY35" s="380"/>
      <c r="BZ35" s="381"/>
      <c r="CA35" s="380"/>
      <c r="CB35" s="381"/>
      <c r="CC35" s="380"/>
      <c r="CD35" s="381"/>
      <c r="CE35" s="380"/>
      <c r="CF35" s="381"/>
      <c r="CG35" s="380"/>
      <c r="CH35" s="381"/>
      <c r="CI35" s="380"/>
      <c r="CJ35" s="381"/>
      <c r="CK35" s="380"/>
      <c r="CL35" s="381"/>
      <c r="CM35" s="380"/>
      <c r="CN35" s="381"/>
      <c r="CO35" s="380"/>
      <c r="CP35" s="381"/>
      <c r="CQ35" s="380"/>
      <c r="CR35" s="381"/>
      <c r="CS35" s="380"/>
      <c r="CT35" s="381"/>
      <c r="CU35" s="380"/>
      <c r="CV35" s="381"/>
      <c r="CW35" s="380"/>
      <c r="CX35" s="381"/>
      <c r="CY35" s="380"/>
      <c r="CZ35" s="381"/>
      <c r="DA35" s="380"/>
      <c r="DB35" s="381"/>
      <c r="DC35" s="380"/>
      <c r="DD35" s="381"/>
      <c r="DE35" s="380"/>
      <c r="DF35" s="381"/>
      <c r="DG35" s="380"/>
      <c r="DH35" s="381"/>
      <c r="DI35" s="380"/>
      <c r="DJ35" s="381"/>
      <c r="DK35" s="380"/>
      <c r="DL35" s="381"/>
      <c r="DM35" s="380"/>
      <c r="DN35" s="381"/>
      <c r="DO35" s="380"/>
      <c r="DP35" s="381"/>
      <c r="DQ35" s="380"/>
      <c r="DR35" s="381"/>
      <c r="DS35" s="380"/>
      <c r="DT35" s="381"/>
      <c r="DU35" s="380"/>
      <c r="DV35" s="381"/>
      <c r="DW35" s="289"/>
      <c r="DX35" s="289"/>
    </row>
    <row r="37" spans="2:129" ht="13.5" customHeight="1" thickBot="1" x14ac:dyDescent="0.2">
      <c r="E37" t="s">
        <v>244</v>
      </c>
      <c r="G37" t="s">
        <v>245</v>
      </c>
      <c r="I37" t="s">
        <v>249</v>
      </c>
      <c r="K37" t="s">
        <v>250</v>
      </c>
      <c r="M37" t="s">
        <v>251</v>
      </c>
      <c r="O37" s="486" t="s">
        <v>252</v>
      </c>
      <c r="Q37" t="s">
        <v>253</v>
      </c>
      <c r="S37" t="s">
        <v>254</v>
      </c>
      <c r="U37" t="s">
        <v>255</v>
      </c>
      <c r="W37" s="486" t="s">
        <v>246</v>
      </c>
      <c r="Y37" s="486" t="s">
        <v>247</v>
      </c>
      <c r="AA37" t="s">
        <v>248</v>
      </c>
      <c r="AC37" t="s">
        <v>244</v>
      </c>
    </row>
    <row r="38" spans="2:129" ht="13.5" customHeight="1" x14ac:dyDescent="0.15">
      <c r="B38" s="344" t="s">
        <v>9</v>
      </c>
      <c r="C38" s="345"/>
      <c r="D38" s="346"/>
      <c r="E38" s="297">
        <f>SUM(E10:AI10)</f>
        <v>0</v>
      </c>
      <c r="F38" s="296"/>
      <c r="G38" s="297">
        <f>SUM(AJ10:BM10)</f>
        <v>0</v>
      </c>
      <c r="H38" s="296"/>
      <c r="I38" s="297">
        <f>SUM(BN10:CR10)</f>
        <v>0</v>
      </c>
      <c r="J38" s="296"/>
      <c r="K38" s="297">
        <f>SUM(CS10:DV10)</f>
        <v>0</v>
      </c>
      <c r="L38" s="296"/>
      <c r="M38" s="297">
        <f>SUM(DW10:FA10)</f>
        <v>0</v>
      </c>
      <c r="N38" s="296"/>
      <c r="O38" s="297">
        <f ca="1">SUM(FB10:GF10)</f>
        <v>0</v>
      </c>
      <c r="P38" s="296"/>
      <c r="Q38" s="297">
        <f>SUM(GG10:HJ10)</f>
        <v>0</v>
      </c>
      <c r="R38" s="296"/>
      <c r="S38" s="297">
        <f>SUM(HK10:IO10)</f>
        <v>0</v>
      </c>
      <c r="T38" s="296"/>
      <c r="U38" s="297">
        <f>SUM(IP10:JS10)</f>
        <v>0</v>
      </c>
      <c r="V38" s="296"/>
      <c r="W38" s="297">
        <f ca="1">SUM(JT10:KX10)</f>
        <v>0</v>
      </c>
      <c r="X38" s="296"/>
      <c r="Y38" s="297">
        <f ca="1">SUM(KY10:MC10)</f>
        <v>0</v>
      </c>
      <c r="Z38" s="296"/>
      <c r="AA38" s="297">
        <f>SUM(MD10:NF10)</f>
        <v>0</v>
      </c>
      <c r="AB38" s="296"/>
      <c r="AC38" s="297">
        <f>SUM(NG10:OK10)</f>
        <v>0</v>
      </c>
      <c r="AD38" s="296"/>
    </row>
    <row r="39" spans="2:129" ht="13.5" customHeight="1" x14ac:dyDescent="0.15">
      <c r="B39" s="302" t="s">
        <v>10</v>
      </c>
      <c r="C39" s="235"/>
      <c r="D39" s="303"/>
      <c r="E39" s="223">
        <f>SUM(E11:AI11)</f>
        <v>0</v>
      </c>
      <c r="F39" s="158"/>
      <c r="G39" s="223">
        <f>SUM(AJ11:BM11)</f>
        <v>0</v>
      </c>
      <c r="H39" s="158"/>
      <c r="I39" s="223">
        <f>SUM(BN11:CR11)</f>
        <v>0</v>
      </c>
      <c r="J39" s="158"/>
      <c r="K39" s="223">
        <f>SUM(CS11:DV11)</f>
        <v>0</v>
      </c>
      <c r="L39" s="158"/>
      <c r="M39" s="223">
        <f>SUM(DW11:FA11)</f>
        <v>0</v>
      </c>
      <c r="N39" s="158"/>
      <c r="O39" s="223">
        <f ca="1">SUM(FB11:GF11)</f>
        <v>0</v>
      </c>
      <c r="P39" s="158"/>
      <c r="Q39" s="223">
        <f>SUM(GG11:HJ11)</f>
        <v>0</v>
      </c>
      <c r="R39" s="158"/>
      <c r="S39" s="223">
        <f>SUM(HK11:IO11)</f>
        <v>0</v>
      </c>
      <c r="T39" s="158"/>
      <c r="U39" s="223">
        <f>SUM(IP11:JS11)</f>
        <v>0</v>
      </c>
      <c r="V39" s="158"/>
      <c r="W39" s="223">
        <f ca="1">SUM(JT11:KX11)</f>
        <v>0</v>
      </c>
      <c r="X39" s="158"/>
      <c r="Y39" s="223">
        <f ca="1">SUM(KY11:MC11)</f>
        <v>0</v>
      </c>
      <c r="Z39" s="158"/>
      <c r="AA39" s="223">
        <f>SUM(MD11:NF11)</f>
        <v>0</v>
      </c>
      <c r="AB39" s="158"/>
      <c r="AC39" s="223">
        <f>SUM(NG11:OK11)</f>
        <v>0</v>
      </c>
      <c r="AD39" s="158"/>
    </row>
    <row r="40" spans="2:129" ht="13.5" customHeight="1" thickBot="1" x14ac:dyDescent="0.2">
      <c r="B40" s="304" t="s">
        <v>261</v>
      </c>
      <c r="C40" s="305"/>
      <c r="D40" s="306"/>
      <c r="E40" s="335"/>
      <c r="F40" s="159"/>
      <c r="G40" s="335"/>
      <c r="H40" s="159"/>
      <c r="I40" s="335"/>
      <c r="J40" s="159"/>
      <c r="K40" s="335"/>
      <c r="L40" s="159"/>
      <c r="M40" s="335"/>
      <c r="N40" s="159"/>
      <c r="O40" s="335"/>
      <c r="P40" s="159"/>
      <c r="Q40" s="335"/>
      <c r="R40" s="159"/>
      <c r="S40" s="335"/>
      <c r="T40" s="159"/>
      <c r="U40" s="335"/>
      <c r="V40" s="159"/>
      <c r="W40" s="335"/>
      <c r="X40" s="159"/>
      <c r="Y40" s="335"/>
      <c r="Z40" s="159"/>
      <c r="AA40" s="335"/>
      <c r="AB40" s="159"/>
      <c r="AC40" s="335"/>
      <c r="AD40" s="159"/>
    </row>
    <row r="41" spans="2:129" ht="13.5" customHeight="1" x14ac:dyDescent="0.15">
      <c r="B41" s="344" t="s">
        <v>9</v>
      </c>
      <c r="C41" s="345"/>
      <c r="D41" s="346"/>
      <c r="E41" s="297">
        <f>IF(COUNTIF(E10:AI10,1)&gt;0,IF(E10=0,"中途",0),0)</f>
        <v>0</v>
      </c>
      <c r="F41" s="296"/>
      <c r="G41" s="297">
        <f>IF(COUNTIF(AJ10:BM10,1)&gt;0,IF(AJ10=0,"中途",0),0)</f>
        <v>0</v>
      </c>
      <c r="H41" s="296"/>
      <c r="I41" s="297">
        <f>IF(COUNTIF(BN10:CR10,1)&gt;0,IF(BN10=0,"中途",0),0)</f>
        <v>0</v>
      </c>
      <c r="J41" s="296"/>
      <c r="K41" s="297">
        <f>IF(COUNTIF(CS10:DV10,1)&gt;0,IF(CS10=0,"中途",0),0)</f>
        <v>0</v>
      </c>
      <c r="L41" s="296"/>
      <c r="M41" s="297">
        <f>IF(COUNTIF(DW10:FA10,1)&gt;0,IF(DW10=0,"中途",0),0)</f>
        <v>0</v>
      </c>
      <c r="N41" s="296"/>
      <c r="O41" s="297">
        <f ca="1">IF(COUNTIF(FB10:GF10,1)&gt;0,IF(FB10=0,"中途",0),0)</f>
        <v>0</v>
      </c>
      <c r="P41" s="296"/>
      <c r="Q41" s="297">
        <f>IF(COUNTIF(GG10:HJ10,1)&gt;0,IF(GG10=0,"中途",0),0)</f>
        <v>0</v>
      </c>
      <c r="R41" s="296"/>
      <c r="S41" s="297">
        <f>IF(COUNTIF(HK10:IO10,1)&gt;0,IF(HK10=0,"中途",0),0)</f>
        <v>0</v>
      </c>
      <c r="T41" s="296"/>
      <c r="U41" s="297">
        <f>IF(COUNTIF(IP10:JS10,1)&gt;0,IF(IP10=0,"中途",0),0)</f>
        <v>0</v>
      </c>
      <c r="V41" s="296"/>
      <c r="W41" s="297">
        <f ca="1">IF(COUNTIF(JT10:KX10,1)&gt;0,IF(JT10=0,"中途",0),0)</f>
        <v>0</v>
      </c>
      <c r="X41" s="296"/>
      <c r="Y41" s="297">
        <f ca="1">IF(COUNTIF(KY10:MC10,1)&gt;0,IF(LB10=0,"中途",0),0)</f>
        <v>0</v>
      </c>
      <c r="Z41" s="296"/>
      <c r="AA41" s="297">
        <f>IF(COUNTIF(MD10:NF10,1)&gt;0,IF(MD10=0,"中途",0),0)</f>
        <v>0</v>
      </c>
      <c r="AB41" s="296"/>
      <c r="AC41" s="297">
        <f>IF(COUNTIF(NG10:OK10,1)&gt;0,IF(NG10=0,"中途",0),0)</f>
        <v>0</v>
      </c>
      <c r="AD41" s="296"/>
    </row>
    <row r="42" spans="2:129" ht="13.5" customHeight="1" x14ac:dyDescent="0.15">
      <c r="B42" s="302" t="s">
        <v>10</v>
      </c>
      <c r="C42" s="235"/>
      <c r="D42" s="303"/>
      <c r="E42" s="223">
        <f>IF(COUNTIF(E11:AI11,1)&gt;0,IF(E11=0,"中途",0),0)</f>
        <v>0</v>
      </c>
      <c r="F42" s="158"/>
      <c r="G42" s="223">
        <f>IF(COUNTIF(AJ11:BM11,1)&gt;0,IF(AJ11=0,"中途",0),0)</f>
        <v>0</v>
      </c>
      <c r="H42" s="158"/>
      <c r="I42" s="223">
        <f>IF(COUNTIF(BN11:CR11,1)&gt;0,IF(BN11=0,"中途",0),0)</f>
        <v>0</v>
      </c>
      <c r="J42" s="158"/>
      <c r="K42" s="223">
        <f>IF(COUNTIF(CS11:DV11,1)&gt;0,IF(CS11=0,"中途",0),0)</f>
        <v>0</v>
      </c>
      <c r="L42" s="158"/>
      <c r="M42" s="223">
        <f>IF(COUNTIF(DW11:FA11,1)&gt;0,IF(DW11=0,"中途",0),0)</f>
        <v>0</v>
      </c>
      <c r="N42" s="158"/>
      <c r="O42" s="223">
        <f ca="1">IF(COUNTIF(FB11:GF11,1)&gt;0,IF(FB11=0,"中途",0),0)</f>
        <v>0</v>
      </c>
      <c r="P42" s="158"/>
      <c r="Q42" s="223">
        <f>IF(COUNTIF(GG11:HJ11,1)&gt;0,IF(GG11=0,"中途",0),0)</f>
        <v>0</v>
      </c>
      <c r="R42" s="158"/>
      <c r="S42" s="223">
        <f>IF(COUNTIF(HK11:IO11,1)&gt;0,IF(HK11=0,"中途",0),0)</f>
        <v>0</v>
      </c>
      <c r="T42" s="158"/>
      <c r="U42" s="223">
        <f>IF(COUNTIF(IP11:JS11,1)&gt;0,IF(IP11=0,"中途",0),0)</f>
        <v>0</v>
      </c>
      <c r="V42" s="158"/>
      <c r="W42" s="223">
        <f ca="1">IF(COUNTIF(JT11:KX11,1)&gt;0,IF(KX11=0,"中途",0),0)</f>
        <v>0</v>
      </c>
      <c r="X42" s="158"/>
      <c r="Y42" s="223">
        <f ca="1">IF(COUNTIF(KY11:MC11,1)&gt;0,IF(LB11=0,"中途",0),0)</f>
        <v>0</v>
      </c>
      <c r="Z42" s="158"/>
      <c r="AA42" s="223">
        <f>IF(COUNTIF(MD11:NF11,1)&gt;0,IF(MD11=0,"中途",0),0)</f>
        <v>0</v>
      </c>
      <c r="AB42" s="158"/>
      <c r="AC42" s="223">
        <f>IF(COUNTIF(NG11:OK11,1)&gt;0,IF(NG11=0,"中途",0),0)</f>
        <v>0</v>
      </c>
      <c r="AD42" s="158"/>
    </row>
    <row r="43" spans="2:129" ht="13.5" customHeight="1" thickBot="1" x14ac:dyDescent="0.2">
      <c r="B43" s="304" t="s">
        <v>257</v>
      </c>
      <c r="C43" s="305"/>
      <c r="D43" s="306"/>
      <c r="E43" s="335"/>
      <c r="F43" s="159"/>
      <c r="G43" s="335"/>
      <c r="H43" s="159"/>
      <c r="I43" s="335"/>
      <c r="J43" s="159"/>
      <c r="K43" s="335"/>
      <c r="L43" s="159"/>
      <c r="M43" s="335"/>
      <c r="N43" s="159"/>
      <c r="O43" s="335"/>
      <c r="P43" s="159"/>
      <c r="Q43" s="335"/>
      <c r="R43" s="159"/>
      <c r="S43" s="335"/>
      <c r="T43" s="159"/>
      <c r="U43" s="335"/>
      <c r="V43" s="159"/>
      <c r="W43" s="335"/>
      <c r="X43" s="159"/>
      <c r="Y43" s="335"/>
      <c r="Z43" s="159"/>
      <c r="AA43" s="335"/>
      <c r="AB43" s="159"/>
      <c r="AC43" s="335"/>
      <c r="AD43" s="159"/>
    </row>
    <row r="44" spans="2:129" ht="13.5" customHeight="1" x14ac:dyDescent="0.15">
      <c r="B44" s="344" t="s">
        <v>9</v>
      </c>
      <c r="C44" s="345"/>
      <c r="D44" s="346"/>
      <c r="E44" s="297">
        <f>IF(COUNTIF(E10:AI10,1)&gt;0,IF(AI10=0,"中途",0),0)</f>
        <v>0</v>
      </c>
      <c r="F44" s="296"/>
      <c r="G44" s="297">
        <f>IF(COUNTIF(AJ10:BM10,1)&gt;0,IF(BM10=0,"中途",0),0)</f>
        <v>0</v>
      </c>
      <c r="H44" s="296"/>
      <c r="I44" s="297">
        <f>IF(COUNTIF(BN10:CR10,1)&gt;0,IF(CR10=0,"中途",0),0)</f>
        <v>0</v>
      </c>
      <c r="J44" s="296"/>
      <c r="K44" s="297">
        <f>IF(COUNTIF(CS10:DV10,1)&gt;0,IF(DV10=0,"中途",0),0)</f>
        <v>0</v>
      </c>
      <c r="L44" s="296"/>
      <c r="M44" s="297">
        <f>IF(COUNTIF(DW10:FA10,1)&gt;0,IF(FA10=0,"中途",0),0)</f>
        <v>0</v>
      </c>
      <c r="N44" s="296"/>
      <c r="O44" s="297">
        <f ca="1">IF(COUNTIF(FB10:GF10,1)&gt;0,IF(GF10=0,"中途",0),0)</f>
        <v>0</v>
      </c>
      <c r="P44" s="296"/>
      <c r="Q44" s="297">
        <f>IF(COUNTIF(GG10:HJ10,1)&gt;0,IF(HJ10=0,"中途",0),0)</f>
        <v>0</v>
      </c>
      <c r="R44" s="296"/>
      <c r="S44" s="297">
        <f>IF(COUNTIF(HK10:IO10,1)&gt;0,IF(IO10=0,"中途",0),0)</f>
        <v>0</v>
      </c>
      <c r="T44" s="296"/>
      <c r="U44" s="297">
        <f>IF(COUNTIF(IP10:JS10,1)&gt;0,IF(JS10=0,"中途",0),0)</f>
        <v>0</v>
      </c>
      <c r="V44" s="296"/>
      <c r="W44" s="297">
        <f ca="1">IF(COUNTIF(JT10:KX10,1)&gt;0,IF(KV10=0,"中途",0),0)</f>
        <v>0</v>
      </c>
      <c r="X44" s="296"/>
      <c r="Y44" s="297">
        <f ca="1">IF(COUNTIF(KY10:MC10,1)&gt;0,IF(MC10=0,"中途",0),0)</f>
        <v>0</v>
      </c>
      <c r="Z44" s="296"/>
      <c r="AA44" s="297">
        <f>IF(COUNTIF(MD10:NF10,1)&gt;0,IF(NE10=0,"中途",0),0)</f>
        <v>0</v>
      </c>
      <c r="AB44" s="296"/>
      <c r="AC44" s="297">
        <f>IF(COUNTIF(NG10:OK10,1)&gt;0,IF(OK10=0,"中途",0),0)</f>
        <v>0</v>
      </c>
      <c r="AD44" s="296"/>
    </row>
    <row r="45" spans="2:129" ht="13.5" customHeight="1" x14ac:dyDescent="0.15">
      <c r="B45" s="302" t="s">
        <v>10</v>
      </c>
      <c r="C45" s="235"/>
      <c r="D45" s="303"/>
      <c r="E45" s="223">
        <f>IF(COUNTIF(E11:AI11,1)&gt;0,IF(AI11=0,"中途",0),0)</f>
        <v>0</v>
      </c>
      <c r="F45" s="158"/>
      <c r="G45" s="223">
        <f>IF(COUNTIF(AJ11:BM11,1)&gt;0,IF(BM11=0,"中途",0),0)</f>
        <v>0</v>
      </c>
      <c r="H45" s="158"/>
      <c r="I45" s="223">
        <f>IF(COUNTIF(BN11:CR11,1)&gt;0,IF(CR11=0,"中途",0),0)</f>
        <v>0</v>
      </c>
      <c r="J45" s="158"/>
      <c r="K45" s="223">
        <f>IF(COUNTIF(CS11:DV11,1)&gt;0,IF(DV11=0,"中途",0),0)</f>
        <v>0</v>
      </c>
      <c r="L45" s="158"/>
      <c r="M45" s="223">
        <f>IF(COUNTIF(DW11:FA11,1)&gt;0,IF(FA11=0,"中途",0),0)</f>
        <v>0</v>
      </c>
      <c r="N45" s="158"/>
      <c r="O45" s="223">
        <f ca="1">IF(COUNTIF(FB11:GF11,1)&gt;0,IF(GF11=0,"中途",0),0)</f>
        <v>0</v>
      </c>
      <c r="P45" s="158"/>
      <c r="Q45" s="223">
        <f>IF(COUNTIF(GG11:HJ11,1)&gt;0,IF(HJ11=0,"中途",0),0)</f>
        <v>0</v>
      </c>
      <c r="R45" s="158"/>
      <c r="S45" s="223">
        <f>IF(COUNTIF(HK11:IO11,1)&gt;0,IF(IO11=0,"中途",0),0)</f>
        <v>0</v>
      </c>
      <c r="T45" s="158"/>
      <c r="U45" s="223">
        <f>IF(COUNTIF(IP11:JS11,1)&gt;0,IF(JS11=0,"中途",0),0)</f>
        <v>0</v>
      </c>
      <c r="V45" s="158"/>
      <c r="W45" s="223">
        <f ca="1">IF(COUNTIF(JT11:KX11,1)&gt;0,IF(KV11=0,"中途",0),0)</f>
        <v>0</v>
      </c>
      <c r="X45" s="158"/>
      <c r="Y45" s="223">
        <f ca="1">IF(COUNTIF(KY11:MC11,1)&gt;0,IF(MC11=0,"中途",0),0)</f>
        <v>0</v>
      </c>
      <c r="Z45" s="158"/>
      <c r="AA45" s="223">
        <f>IF(COUNTIF(MD11:NF11,1)&gt;0,IF(NE11=0,"中途",0),0)</f>
        <v>0</v>
      </c>
      <c r="AB45" s="158"/>
      <c r="AC45" s="223">
        <f>IF(COUNTIF(NG11:OK11,1)&gt;0,IF(OK11=0,"中途",0),0)</f>
        <v>0</v>
      </c>
      <c r="AD45" s="158"/>
      <c r="AE45" s="1"/>
    </row>
    <row r="46" spans="2:129" ht="13.5" customHeight="1" thickBot="1" x14ac:dyDescent="0.2">
      <c r="B46" s="304" t="s">
        <v>256</v>
      </c>
      <c r="C46" s="305"/>
      <c r="D46" s="306"/>
      <c r="E46" s="335"/>
      <c r="F46" s="159"/>
      <c r="G46" s="335"/>
      <c r="H46" s="159"/>
      <c r="I46" s="335"/>
      <c r="J46" s="159"/>
      <c r="K46" s="335"/>
      <c r="L46" s="159"/>
      <c r="M46" s="335"/>
      <c r="N46" s="159"/>
      <c r="O46" s="335"/>
      <c r="P46" s="159"/>
      <c r="Q46" s="335"/>
      <c r="R46" s="159"/>
      <c r="S46" s="335"/>
      <c r="T46" s="159"/>
      <c r="U46" s="335"/>
      <c r="V46" s="159"/>
      <c r="W46" s="335"/>
      <c r="X46" s="159"/>
      <c r="Y46" s="335"/>
      <c r="Z46" s="159"/>
      <c r="AA46" s="335"/>
      <c r="AB46" s="159"/>
      <c r="AC46" s="335"/>
      <c r="AD46" s="159"/>
      <c r="AE46" s="1"/>
    </row>
    <row r="47" spans="2:129" ht="13.5" customHeight="1" x14ac:dyDescent="0.15">
      <c r="B47" s="344" t="s">
        <v>9</v>
      </c>
      <c r="C47" s="345"/>
      <c r="D47" s="346"/>
      <c r="V47" s="83"/>
      <c r="W47" s="83"/>
      <c r="X47" s="26"/>
      <c r="Y47" s="416"/>
      <c r="Z47" s="416"/>
      <c r="AA47" s="297">
        <f ca="1">IF(NF5="",0,IF(COUNTIF(MD10:NF10,1)&gt;0,IF(NF10=0,"中途",0),0))</f>
        <v>0</v>
      </c>
      <c r="AB47" s="296"/>
      <c r="AC47" s="83"/>
      <c r="AD47" s="83"/>
      <c r="AE47" s="1"/>
    </row>
    <row r="48" spans="2:129" ht="13.5" customHeight="1" x14ac:dyDescent="0.15">
      <c r="B48" s="302" t="s">
        <v>10</v>
      </c>
      <c r="C48" s="235"/>
      <c r="D48" s="303"/>
      <c r="AA48" s="223">
        <f ca="1">IF(NF5="",0,IF(COUNTIF(MD11:NF11,1)&gt;0,IF(NF11=0,"中途",0),0))</f>
        <v>0</v>
      </c>
      <c r="AB48" s="158"/>
    </row>
    <row r="49" spans="2:30" ht="13.5" customHeight="1" thickBot="1" x14ac:dyDescent="0.2">
      <c r="B49" s="304" t="s">
        <v>258</v>
      </c>
      <c r="C49" s="305"/>
      <c r="D49" s="306"/>
      <c r="AA49" s="335"/>
      <c r="AB49" s="159"/>
    </row>
    <row r="50" spans="2:30" ht="13.5" customHeight="1" x14ac:dyDescent="0.15">
      <c r="B50" s="344" t="s">
        <v>9</v>
      </c>
      <c r="C50" s="345"/>
      <c r="D50" s="346"/>
      <c r="E50" s="297">
        <f>COUNTIF(E41,"中途")+COUNTIF(E44,"中途")+COUNTIF(E47,"中途")</f>
        <v>0</v>
      </c>
      <c r="F50" s="296"/>
      <c r="G50" s="297">
        <f t="shared" ref="G50" si="399">COUNTIF(G41,"中途")+COUNTIF(G44,"中途")+COUNTIF(G47,"中途")</f>
        <v>0</v>
      </c>
      <c r="H50" s="296"/>
      <c r="I50" s="297">
        <f t="shared" ref="I50" si="400">COUNTIF(I41,"中途")+COUNTIF(I44,"中途")+COUNTIF(I47,"中途")</f>
        <v>0</v>
      </c>
      <c r="J50" s="296"/>
      <c r="K50" s="297">
        <f t="shared" ref="K50" si="401">COUNTIF(K41,"中途")+COUNTIF(K44,"中途")+COUNTIF(K47,"中途")</f>
        <v>0</v>
      </c>
      <c r="L50" s="296"/>
      <c r="M50" s="297">
        <f t="shared" ref="M50" si="402">COUNTIF(M41,"中途")+COUNTIF(M44,"中途")+COUNTIF(M47,"中途")</f>
        <v>0</v>
      </c>
      <c r="N50" s="296"/>
      <c r="O50" s="297">
        <f t="shared" ref="O50" ca="1" si="403">COUNTIF(O41,"中途")+COUNTIF(O44,"中途")+COUNTIF(O47,"中途")</f>
        <v>0</v>
      </c>
      <c r="P50" s="296"/>
      <c r="Q50" s="297">
        <f t="shared" ref="Q50" si="404">COUNTIF(Q41,"中途")+COUNTIF(Q44,"中途")+COUNTIF(Q47,"中途")</f>
        <v>0</v>
      </c>
      <c r="R50" s="296"/>
      <c r="S50" s="297">
        <f t="shared" ref="S50" si="405">COUNTIF(S41,"中途")+COUNTIF(S44,"中途")+COUNTIF(S47,"中途")</f>
        <v>0</v>
      </c>
      <c r="T50" s="296"/>
      <c r="U50" s="297">
        <f t="shared" ref="U50" si="406">COUNTIF(U41,"中途")+COUNTIF(U44,"中途")+COUNTIF(U47,"中途")</f>
        <v>0</v>
      </c>
      <c r="V50" s="296"/>
      <c r="W50" s="297">
        <f t="shared" ref="W50" ca="1" si="407">COUNTIF(W41,"中途")+COUNTIF(W44,"中途")+COUNTIF(W47,"中途")</f>
        <v>0</v>
      </c>
      <c r="X50" s="296"/>
      <c r="Y50" s="297">
        <f t="shared" ref="Y50" ca="1" si="408">COUNTIF(Y41,"中途")+COUNTIF(Y44,"中途")+COUNTIF(Y47,"中途")</f>
        <v>0</v>
      </c>
      <c r="Z50" s="296"/>
      <c r="AA50" s="297">
        <f t="shared" ref="AA50" ca="1" si="409">COUNTIF(AA41,"中途")+COUNTIF(AA44,"中途")+COUNTIF(AA47,"中途")</f>
        <v>0</v>
      </c>
      <c r="AB50" s="296"/>
      <c r="AC50" s="297">
        <f t="shared" ref="AC50" si="410">COUNTIF(AC41,"中途")+COUNTIF(AC44,"中途")+COUNTIF(AC47,"中途")</f>
        <v>0</v>
      </c>
      <c r="AD50" s="296"/>
    </row>
    <row r="51" spans="2:30" ht="13.5" customHeight="1" x14ac:dyDescent="0.15">
      <c r="B51" s="302" t="s">
        <v>10</v>
      </c>
      <c r="C51" s="235"/>
      <c r="D51" s="303"/>
      <c r="E51" s="223">
        <f>COUNTIF(E42,"中途")+COUNTIF(E45,"中途")+COUNTIF(E48,"中途")</f>
        <v>0</v>
      </c>
      <c r="F51" s="158"/>
      <c r="G51" s="223">
        <f t="shared" ref="G51" si="411">COUNTIF(G42,"中途")+COUNTIF(G45,"中途")+COUNTIF(G48,"中途")</f>
        <v>0</v>
      </c>
      <c r="H51" s="158"/>
      <c r="I51" s="223">
        <f t="shared" ref="I51" si="412">COUNTIF(I42,"中途")+COUNTIF(I45,"中途")+COUNTIF(I48,"中途")</f>
        <v>0</v>
      </c>
      <c r="J51" s="158"/>
      <c r="K51" s="223">
        <f t="shared" ref="K51" si="413">COUNTIF(K42,"中途")+COUNTIF(K45,"中途")+COUNTIF(K48,"中途")</f>
        <v>0</v>
      </c>
      <c r="L51" s="158"/>
      <c r="M51" s="223">
        <f t="shared" ref="M51" si="414">COUNTIF(M42,"中途")+COUNTIF(M45,"中途")+COUNTIF(M48,"中途")</f>
        <v>0</v>
      </c>
      <c r="N51" s="158"/>
      <c r="O51" s="223">
        <f t="shared" ref="O51" ca="1" si="415">COUNTIF(O42,"中途")+COUNTIF(O45,"中途")+COUNTIF(O48,"中途")</f>
        <v>0</v>
      </c>
      <c r="P51" s="158"/>
      <c r="Q51" s="223">
        <f t="shared" ref="Q51" si="416">COUNTIF(Q42,"中途")+COUNTIF(Q45,"中途")+COUNTIF(Q48,"中途")</f>
        <v>0</v>
      </c>
      <c r="R51" s="158"/>
      <c r="S51" s="223">
        <f t="shared" ref="S51" si="417">COUNTIF(S42,"中途")+COUNTIF(S45,"中途")+COUNTIF(S48,"中途")</f>
        <v>0</v>
      </c>
      <c r="T51" s="158"/>
      <c r="U51" s="223">
        <f t="shared" ref="U51" si="418">COUNTIF(U42,"中途")+COUNTIF(U45,"中途")+COUNTIF(U48,"中途")</f>
        <v>0</v>
      </c>
      <c r="V51" s="158"/>
      <c r="W51" s="223">
        <f t="shared" ref="W51" ca="1" si="419">COUNTIF(W42,"中途")+COUNTIF(W45,"中途")+COUNTIF(W48,"中途")</f>
        <v>0</v>
      </c>
      <c r="X51" s="158"/>
      <c r="Y51" s="223">
        <f t="shared" ref="Y51" ca="1" si="420">COUNTIF(Y42,"中途")+COUNTIF(Y45,"中途")+COUNTIF(Y48,"中途")</f>
        <v>0</v>
      </c>
      <c r="Z51" s="158"/>
      <c r="AA51" s="223">
        <f t="shared" ref="AA51" ca="1" si="421">COUNTIF(AA42,"中途")+COUNTIF(AA45,"中途")+COUNTIF(AA48,"中途")</f>
        <v>0</v>
      </c>
      <c r="AB51" s="158"/>
      <c r="AC51" s="223">
        <f t="shared" ref="AC51" si="422">COUNTIF(AC42,"中途")+COUNTIF(AC45,"中途")+COUNTIF(AC48,"中途")</f>
        <v>0</v>
      </c>
      <c r="AD51" s="158"/>
    </row>
    <row r="52" spans="2:30" ht="13.5" customHeight="1" thickBot="1" x14ac:dyDescent="0.2">
      <c r="B52" s="304" t="s">
        <v>259</v>
      </c>
      <c r="C52" s="305"/>
      <c r="D52" s="306"/>
      <c r="E52" s="335"/>
      <c r="F52" s="159"/>
      <c r="G52" s="335"/>
      <c r="H52" s="159"/>
      <c r="I52" s="335"/>
      <c r="J52" s="159"/>
      <c r="K52" s="335"/>
      <c r="L52" s="159"/>
      <c r="M52" s="335"/>
      <c r="N52" s="159"/>
      <c r="O52" s="335"/>
      <c r="P52" s="159"/>
      <c r="Q52" s="335"/>
      <c r="R52" s="159"/>
      <c r="S52" s="335"/>
      <c r="T52" s="159"/>
      <c r="U52" s="335"/>
      <c r="V52" s="159"/>
      <c r="W52" s="335"/>
      <c r="X52" s="159"/>
      <c r="Y52" s="335"/>
      <c r="Z52" s="159"/>
      <c r="AA52" s="335"/>
      <c r="AB52" s="159"/>
      <c r="AC52" s="335"/>
      <c r="AD52" s="159"/>
    </row>
    <row r="53" spans="2:30" ht="13.5" customHeight="1" x14ac:dyDescent="0.15">
      <c r="B53" s="344" t="s">
        <v>9</v>
      </c>
      <c r="C53" s="345"/>
      <c r="D53" s="346"/>
      <c r="E53" s="297">
        <f ca="1">COUNTIF(E$5:AI$5,"*土*")+COUNTIF(E$5:AI$5,"*日*")</f>
        <v>10</v>
      </c>
      <c r="F53" s="296"/>
      <c r="G53" s="297">
        <f ca="1">COUNTIF(AJ5:BM5,"*土*")+COUNTIF(AJ5:BM5,"*日*")</f>
        <v>8</v>
      </c>
      <c r="H53" s="296"/>
      <c r="I53" s="297">
        <f ca="1">COUNTIF(BN5:CR5,"*土*")+COUNTIF(BN5:CR5,"*日*")</f>
        <v>9</v>
      </c>
      <c r="J53" s="296"/>
      <c r="K53" s="297">
        <f ca="1">COUNTIF(CS5:DV5,"*土*")+COUNTIF(CS5:DV5,"*日*")</f>
        <v>9</v>
      </c>
      <c r="L53" s="296"/>
      <c r="M53" s="297">
        <f ca="1">COUNTIF(DW5:FA5,"*土*")+COUNTIF(DW5:FA5,"*日*")</f>
        <v>8</v>
      </c>
      <c r="N53" s="296"/>
      <c r="O53" s="297">
        <f ca="1">COUNTIF(FB5:GF5,"*土*")+COUNTIF(FB5:GF5,"*日*")</f>
        <v>10</v>
      </c>
      <c r="P53" s="296"/>
      <c r="Q53" s="297">
        <f ca="1">COUNTIF(GG5:HJ5,"*土*")+COUNTIF(GG5:HJ5,"*日*")</f>
        <v>8</v>
      </c>
      <c r="R53" s="296"/>
      <c r="S53" s="297">
        <f ca="1">COUNTIF(HK5:IO5,"*土*")+COUNTIF(HK5:IO5,"*日*")</f>
        <v>8</v>
      </c>
      <c r="T53" s="296"/>
      <c r="U53" s="297">
        <f ca="1">COUNTIF(IP5:JS5,"*土*")+COUNTIF(IP5:JS5,"*日*")</f>
        <v>10</v>
      </c>
      <c r="V53" s="296"/>
      <c r="W53" s="297">
        <f ca="1">COUNTIF(JT5:KX5,"*土*")+COUNTIF(JT5:KX5,"*日*")</f>
        <v>8</v>
      </c>
      <c r="X53" s="296"/>
      <c r="Y53" s="297">
        <f ca="1">COUNTIF(KY5:MC5,"*土*")+COUNTIF(KY5:MC5,"*日*")</f>
        <v>9</v>
      </c>
      <c r="Z53" s="296"/>
      <c r="AA53" s="297">
        <f ca="1">COUNTIF(MD5:NF5,"*土*")+COUNTIF(MD5:NF5,"*日*")</f>
        <v>8</v>
      </c>
      <c r="AB53" s="296"/>
      <c r="AC53" s="297">
        <f ca="1">COUNTIF(NG5:OK5,"*土*")+COUNTIF(NG5:OK5,"*日*")</f>
        <v>9</v>
      </c>
      <c r="AD53" s="296"/>
    </row>
    <row r="54" spans="2:30" ht="13.5" customHeight="1" x14ac:dyDescent="0.15">
      <c r="B54" s="302" t="s">
        <v>10</v>
      </c>
      <c r="C54" s="235"/>
      <c r="D54" s="303"/>
      <c r="E54" s="223">
        <f ca="1">COUNTIF(E$5:AI$5,"*土*")+COUNTIF(E$5:AI$5,"*日*")</f>
        <v>10</v>
      </c>
      <c r="F54" s="158"/>
      <c r="G54" s="223">
        <f ca="1">COUNTIF(AJ5:BM5,"*土*")+COUNTIF(AJ5:BM5,"*日*")</f>
        <v>8</v>
      </c>
      <c r="H54" s="158"/>
      <c r="I54" s="223">
        <f ca="1">COUNTIF(BN5:CR5,"*土*")+COUNTIF(BN5:CR5,"*日*")</f>
        <v>9</v>
      </c>
      <c r="J54" s="158"/>
      <c r="K54" s="223">
        <f ca="1">COUNTIF(CS5:DV5,"*土*")+COUNTIF(CS5:DV5,"*日*")</f>
        <v>9</v>
      </c>
      <c r="L54" s="158"/>
      <c r="M54" s="223">
        <f ca="1">COUNTIF(DW5:FA5,"*土*")+COUNTIF(DW5:FA5,"*日*")</f>
        <v>8</v>
      </c>
      <c r="N54" s="158"/>
      <c r="O54" s="223">
        <f ca="1">COUNTIF(FB5:GF5,"*土*")+COUNTIF(FB5:GF5,"*日*")</f>
        <v>10</v>
      </c>
      <c r="P54" s="158"/>
      <c r="Q54" s="223">
        <f ca="1">COUNTIF(GG5:HJ5,"*土*")+COUNTIF(GG5:HJ5,"*日*")</f>
        <v>8</v>
      </c>
      <c r="R54" s="158"/>
      <c r="S54" s="223">
        <f ca="1">COUNTIF(HK5:IO5,"*土*")+COUNTIF(HK5:IO5,"*日*")</f>
        <v>8</v>
      </c>
      <c r="T54" s="158"/>
      <c r="U54" s="223">
        <f ca="1">COUNTIF(IP5:JS5,"*土*")+COUNTIF(IP5:JS5,"*日*")</f>
        <v>10</v>
      </c>
      <c r="V54" s="158"/>
      <c r="W54" s="223">
        <f ca="1">COUNTIF(JT5:KX5,"*土*")+COUNTIF(JT5:KX5,"*日*")</f>
        <v>8</v>
      </c>
      <c r="X54" s="158"/>
      <c r="Y54" s="223">
        <f ca="1">COUNTIF(KY5:MC5,"*土*")+COUNTIF(KY5:MC5,"*日*")</f>
        <v>9</v>
      </c>
      <c r="Z54" s="158"/>
      <c r="AA54" s="223">
        <f ca="1">COUNTIF(MD5:NF5,"*土*")+COUNTIF(MD5:NF5,"*日*")</f>
        <v>8</v>
      </c>
      <c r="AB54" s="158"/>
      <c r="AC54" s="223">
        <f ca="1">COUNTIF(NG5:OK5,"*土*")+COUNTIF(NG5:OK5,"*日*")</f>
        <v>9</v>
      </c>
      <c r="AD54" s="158"/>
    </row>
    <row r="55" spans="2:30" ht="13.5" customHeight="1" thickBot="1" x14ac:dyDescent="0.2">
      <c r="B55" s="304" t="s">
        <v>260</v>
      </c>
      <c r="C55" s="305"/>
      <c r="D55" s="306"/>
      <c r="E55" s="335"/>
      <c r="F55" s="159"/>
      <c r="G55" s="335"/>
      <c r="H55" s="159"/>
      <c r="I55" s="335"/>
      <c r="J55" s="159"/>
      <c r="K55" s="335"/>
      <c r="L55" s="159"/>
      <c r="M55" s="335"/>
      <c r="N55" s="159"/>
      <c r="O55" s="335"/>
      <c r="P55" s="159"/>
      <c r="Q55" s="335"/>
      <c r="R55" s="159"/>
      <c r="S55" s="335"/>
      <c r="T55" s="159"/>
      <c r="U55" s="335"/>
      <c r="V55" s="159"/>
      <c r="W55" s="335"/>
      <c r="X55" s="159"/>
      <c r="Y55" s="335"/>
      <c r="Z55" s="159"/>
      <c r="AA55" s="335"/>
      <c r="AB55" s="159"/>
      <c r="AC55" s="335"/>
      <c r="AD55" s="159"/>
    </row>
    <row r="56" spans="2:30" ht="13.5" customHeight="1" x14ac:dyDescent="0.15">
      <c r="B56" s="344" t="s">
        <v>9</v>
      </c>
      <c r="C56" s="345"/>
      <c r="D56" s="346"/>
      <c r="E56" s="297">
        <f>COUNTIF(E13:AI13,"*土*")+COUNTIF(E13:AI13,"*日*")</f>
        <v>0</v>
      </c>
      <c r="F56" s="296"/>
      <c r="G56" s="297">
        <f>COUNTIF(AJ13:BM13,"*土*")+COUNTIF(AJ13:BM13,"*日*")</f>
        <v>0</v>
      </c>
      <c r="H56" s="296"/>
      <c r="I56" s="297">
        <f>COUNTIF(BN13:CR13,"*土*")+COUNTIF(BN13:CR13,"*日*")</f>
        <v>0</v>
      </c>
      <c r="J56" s="296"/>
      <c r="K56" s="297">
        <f>COUNTIF(CS13:DV13,"*土*")+COUNTIF(CS13:DV13,"*日*")</f>
        <v>0</v>
      </c>
      <c r="L56" s="296"/>
      <c r="M56" s="297">
        <f>COUNTIF(DW13:FA13,"*土*")+COUNTIF(DW13:FA13,"*日*")</f>
        <v>0</v>
      </c>
      <c r="N56" s="296"/>
      <c r="O56" s="297">
        <f ca="1">COUNTIF(FB13:GF13,"*土*")+COUNTIF(FB13:GF13,"*日*")</f>
        <v>0</v>
      </c>
      <c r="P56" s="296"/>
      <c r="Q56" s="297">
        <f>COUNTIF(GG13:HJ13,"*土*")+COUNTIF(GG13:HJ13,"*日*")</f>
        <v>0</v>
      </c>
      <c r="R56" s="296"/>
      <c r="S56" s="297">
        <f>COUNTIF(HK13:IO13,"*土*")+COUNTIF(HK13:IO13,"*日*")</f>
        <v>0</v>
      </c>
      <c r="T56" s="296"/>
      <c r="U56" s="297">
        <f>COUNTIF(IP13:JS13,"*土*")+COUNTIF(IP13:JS13,"*日*")</f>
        <v>0</v>
      </c>
      <c r="V56" s="296"/>
      <c r="W56" s="297">
        <f ca="1">COUNTIF(JT13:KX13,"*土*")+COUNTIF(JT13:KX13,"*日*")</f>
        <v>0</v>
      </c>
      <c r="X56" s="296"/>
      <c r="Y56" s="297">
        <f ca="1">COUNTIF(KY13:MC13,"*土*")+COUNTIF(KY13:MC13,"*日*")</f>
        <v>0</v>
      </c>
      <c r="Z56" s="296"/>
      <c r="AA56" s="297">
        <f>COUNTIF(MD13:NF13,"*土*")+COUNTIF(MD13:NF13,"*日*")</f>
        <v>0</v>
      </c>
      <c r="AB56" s="296"/>
      <c r="AC56" s="297">
        <f>COUNTIF(NG13:OK13,"*土*")+COUNTIF(NG13:OK13,"*日*")</f>
        <v>0</v>
      </c>
      <c r="AD56" s="296"/>
    </row>
    <row r="57" spans="2:30" ht="13.5" customHeight="1" x14ac:dyDescent="0.15">
      <c r="B57" s="302" t="s">
        <v>10</v>
      </c>
      <c r="C57" s="235"/>
      <c r="D57" s="303"/>
      <c r="E57" s="223">
        <f>COUNTIF(E14:AI14,"*土*")+COUNTIF(E14:AI14,"*日*")</f>
        <v>0</v>
      </c>
      <c r="F57" s="158"/>
      <c r="G57" s="223">
        <f>COUNTIF(AJ14:BM14,"*土*")+COUNTIF(AJ14:BM14,"*日*")</f>
        <v>0</v>
      </c>
      <c r="H57" s="158"/>
      <c r="I57" s="223">
        <f>COUNTIF(BN14:CR14,"*土*")+COUNTIF(BN14:CR14,"*日*")</f>
        <v>0</v>
      </c>
      <c r="J57" s="158"/>
      <c r="K57" s="223">
        <f>COUNTIF(CS14:DV14,"*土*")+COUNTIF(CS14:DV14,"*日*")</f>
        <v>0</v>
      </c>
      <c r="L57" s="158"/>
      <c r="M57" s="223">
        <f>COUNTIF(DW14:FA14,"*土*")+COUNTIF(DW14:FA14,"*日*")</f>
        <v>0</v>
      </c>
      <c r="N57" s="158"/>
      <c r="O57" s="223">
        <f ca="1">COUNTIF(FB14:GF14,"*土*")+COUNTIF(FB14:GF14,"*日*")</f>
        <v>0</v>
      </c>
      <c r="P57" s="158"/>
      <c r="Q57" s="223">
        <f>COUNTIF(GG14:HJ14,"*土*")+COUNTIF(GG14:HJ14,"*日*")</f>
        <v>0</v>
      </c>
      <c r="R57" s="158"/>
      <c r="S57" s="223">
        <f>COUNTIF(HK14:IO14,"*土*")+COUNTIF(HK14:IO14,"*日*")</f>
        <v>0</v>
      </c>
      <c r="T57" s="158"/>
      <c r="U57" s="223">
        <f>COUNTIF(IP14:JS14,"*土*")+COUNTIF(IP14:JS14,"*日*")</f>
        <v>0</v>
      </c>
      <c r="V57" s="158"/>
      <c r="W57" s="223">
        <f ca="1">COUNTIF(JT14:KX14,"*土*")+COUNTIF(JT14:KX14,"*日*")</f>
        <v>0</v>
      </c>
      <c r="X57" s="158"/>
      <c r="Y57" s="223">
        <f ca="1">COUNTIF(KY14:MC14,"*土*")+COUNTIF(KY14:MC14,"*日*")</f>
        <v>0</v>
      </c>
      <c r="Z57" s="158"/>
      <c r="AA57" s="223">
        <f>COUNTIF(MD14:NF14,"*土*")+COUNTIF(MD14:NF14,"*日*")</f>
        <v>0</v>
      </c>
      <c r="AB57" s="158"/>
      <c r="AC57" s="223">
        <f>COUNTIF(NG14:OK14,"*土*")+COUNTIF(NG14:OK14,"*日*")</f>
        <v>0</v>
      </c>
      <c r="AD57" s="158"/>
    </row>
    <row r="58" spans="2:30" ht="13.5" customHeight="1" thickBot="1" x14ac:dyDescent="0.2">
      <c r="B58" s="304" t="s">
        <v>262</v>
      </c>
      <c r="C58" s="305"/>
      <c r="D58" s="306"/>
      <c r="E58" s="335"/>
      <c r="F58" s="159"/>
      <c r="G58" s="335"/>
      <c r="H58" s="159"/>
      <c r="I58" s="335"/>
      <c r="J58" s="159"/>
      <c r="K58" s="335"/>
      <c r="L58" s="159"/>
      <c r="M58" s="335"/>
      <c r="N58" s="159"/>
      <c r="O58" s="335"/>
      <c r="P58" s="159"/>
      <c r="Q58" s="335"/>
      <c r="R58" s="159"/>
      <c r="S58" s="335"/>
      <c r="T58" s="159"/>
      <c r="U58" s="335"/>
      <c r="V58" s="159"/>
      <c r="W58" s="335"/>
      <c r="X58" s="159"/>
      <c r="Y58" s="335"/>
      <c r="Z58" s="159"/>
      <c r="AA58" s="335"/>
      <c r="AB58" s="159"/>
      <c r="AC58" s="335"/>
      <c r="AD58" s="159"/>
    </row>
    <row r="59" spans="2:30" ht="13.5" customHeight="1" x14ac:dyDescent="0.15">
      <c r="B59" s="344" t="s">
        <v>9</v>
      </c>
      <c r="C59" s="345"/>
      <c r="D59" s="346"/>
      <c r="E59" s="297">
        <f>COUNTIF(E13:AI13,"*休*")</f>
        <v>0</v>
      </c>
      <c r="F59" s="296"/>
      <c r="G59" s="297">
        <f>COUNTIF(AJ13:BM13,"*休*")</f>
        <v>0</v>
      </c>
      <c r="H59" s="296"/>
      <c r="I59" s="297">
        <f>COUNTIF(BN13:CR13,"*休*")</f>
        <v>0</v>
      </c>
      <c r="J59" s="296"/>
      <c r="K59" s="297">
        <f>COUNTIF(CS13:DV13,"*休*")</f>
        <v>0</v>
      </c>
      <c r="L59" s="296"/>
      <c r="M59" s="297">
        <f>COUNTIF(DW13:FA13,"*休*")</f>
        <v>0</v>
      </c>
      <c r="N59" s="296"/>
      <c r="O59" s="297">
        <f ca="1">COUNTIF(FB13:GF13,"*休*")</f>
        <v>0</v>
      </c>
      <c r="P59" s="296"/>
      <c r="Q59" s="297">
        <f>COUNTIF(GG13:HJ13,"*休*")</f>
        <v>0</v>
      </c>
      <c r="R59" s="296"/>
      <c r="S59" s="297">
        <f>COUNTIF(HK13:IO13,"*休*")</f>
        <v>0</v>
      </c>
      <c r="T59" s="296"/>
      <c r="U59" s="297">
        <f>COUNTIF(IP13:JS13,"*休*")</f>
        <v>0</v>
      </c>
      <c r="V59" s="296"/>
      <c r="W59" s="297">
        <f ca="1">COUNTIF(JT13:KX13,"*休*")</f>
        <v>0</v>
      </c>
      <c r="X59" s="296"/>
      <c r="Y59" s="297">
        <f ca="1">COUNTIF(KY13:MC13,"*休*")</f>
        <v>0</v>
      </c>
      <c r="Z59" s="296"/>
      <c r="AA59" s="297">
        <f>COUNTIF(MD13:NF13,"*休*")</f>
        <v>0</v>
      </c>
      <c r="AB59" s="296"/>
      <c r="AC59" s="297">
        <f>COUNTIF(NG13:OK13,"*休*")</f>
        <v>0</v>
      </c>
      <c r="AD59" s="296"/>
    </row>
    <row r="60" spans="2:30" ht="13.5" customHeight="1" x14ac:dyDescent="0.15">
      <c r="B60" s="302" t="s">
        <v>10</v>
      </c>
      <c r="C60" s="235"/>
      <c r="D60" s="303"/>
      <c r="E60" s="223">
        <f>COUNTIF(E14:AI14,"*休*")</f>
        <v>0</v>
      </c>
      <c r="F60" s="158"/>
      <c r="G60" s="223">
        <f>COUNTIF(AJ14:BM14,"*休*")</f>
        <v>0</v>
      </c>
      <c r="H60" s="158"/>
      <c r="I60" s="223">
        <f>COUNTIF(BN14:CR14,"*休*")</f>
        <v>0</v>
      </c>
      <c r="J60" s="158"/>
      <c r="K60" s="223">
        <f>COUNTIF(CS14:DV14,"*休*")</f>
        <v>0</v>
      </c>
      <c r="L60" s="158"/>
      <c r="M60" s="223">
        <f>COUNTIF(DW14:FA14,"*休*")</f>
        <v>0</v>
      </c>
      <c r="N60" s="158"/>
      <c r="O60" s="223">
        <f ca="1">COUNTIF(FB14:GF14,"*休*")</f>
        <v>0</v>
      </c>
      <c r="P60" s="158"/>
      <c r="Q60" s="223">
        <f>COUNTIF(GG14:HJ14,"*休*")</f>
        <v>0</v>
      </c>
      <c r="R60" s="158"/>
      <c r="S60" s="223">
        <f>COUNTIF(HK14:IO14,"*休*")</f>
        <v>0</v>
      </c>
      <c r="T60" s="158"/>
      <c r="U60" s="223">
        <f>COUNTIF(IP14:JS14,"*休*")</f>
        <v>0</v>
      </c>
      <c r="V60" s="158"/>
      <c r="W60" s="223">
        <f ca="1">COUNTIF(JT14:KX14,"*休*")</f>
        <v>0</v>
      </c>
      <c r="X60" s="158"/>
      <c r="Y60" s="223">
        <f ca="1">COUNTIF(KY14:MC14,"*休*")</f>
        <v>0</v>
      </c>
      <c r="Z60" s="158"/>
      <c r="AA60" s="223">
        <f>COUNTIF(MD14:NF14,"*休*")</f>
        <v>0</v>
      </c>
      <c r="AB60" s="158"/>
      <c r="AC60" s="223">
        <f>COUNTIF(NG14:OK14,"*休*")</f>
        <v>0</v>
      </c>
      <c r="AD60" s="158"/>
    </row>
    <row r="61" spans="2:30" ht="13.5" customHeight="1" thickBot="1" x14ac:dyDescent="0.2">
      <c r="B61" s="304" t="s">
        <v>266</v>
      </c>
      <c r="C61" s="305"/>
      <c r="D61" s="306"/>
      <c r="E61" s="335"/>
      <c r="F61" s="159"/>
      <c r="G61" s="335"/>
      <c r="H61" s="159"/>
      <c r="I61" s="335"/>
      <c r="J61" s="159"/>
      <c r="K61" s="335"/>
      <c r="L61" s="159"/>
      <c r="M61" s="335"/>
      <c r="N61" s="159"/>
      <c r="O61" s="335"/>
      <c r="P61" s="159"/>
      <c r="Q61" s="335"/>
      <c r="R61" s="159"/>
      <c r="S61" s="335"/>
      <c r="T61" s="159"/>
      <c r="U61" s="335"/>
      <c r="V61" s="159"/>
      <c r="W61" s="335"/>
      <c r="X61" s="159"/>
      <c r="Y61" s="335"/>
      <c r="Z61" s="159"/>
      <c r="AA61" s="335"/>
      <c r="AB61" s="159"/>
      <c r="AC61" s="335"/>
      <c r="AD61" s="159"/>
    </row>
    <row r="62" spans="2:30" ht="13.5" customHeight="1" thickBot="1" x14ac:dyDescent="0.2"/>
    <row r="63" spans="2:30" ht="13.5" customHeight="1" x14ac:dyDescent="0.15">
      <c r="B63" s="344" t="s">
        <v>9</v>
      </c>
      <c r="C63" s="345"/>
      <c r="D63" s="346"/>
      <c r="E63" s="297">
        <f t="shared" ref="E63" si="423">IF(E38&gt;0,IF(E59/E38&gt;=0.285,1,0),1)</f>
        <v>1</v>
      </c>
      <c r="F63" s="296"/>
      <c r="G63" s="297">
        <f t="shared" ref="G63" si="424">IF(G38&gt;0,IF(G59/G38&gt;=0.285,1,0),1)</f>
        <v>1</v>
      </c>
      <c r="H63" s="296"/>
      <c r="I63" s="297">
        <f t="shared" ref="I63" si="425">IF(I38&gt;0,IF(I59/I38&gt;=0.285,1,0),1)</f>
        <v>1</v>
      </c>
      <c r="J63" s="296"/>
      <c r="K63" s="297">
        <f t="shared" ref="K63" si="426">IF(K38&gt;0,IF(K59/K38&gt;=0.285,1,0),1)</f>
        <v>1</v>
      </c>
      <c r="L63" s="296"/>
      <c r="M63" s="297">
        <f t="shared" ref="M63" si="427">IF(M38&gt;0,IF(M59/M38&gt;=0.285,1,0),1)</f>
        <v>1</v>
      </c>
      <c r="N63" s="296"/>
      <c r="O63" s="297">
        <f t="shared" ref="O63" ca="1" si="428">IF(O38&gt;0,IF(O59/O38&gt;=0.285,1,0),1)</f>
        <v>1</v>
      </c>
      <c r="P63" s="296"/>
      <c r="Q63" s="297">
        <f t="shared" ref="Q63" si="429">IF(Q38&gt;0,IF(Q59/Q38&gt;=0.285,1,0),1)</f>
        <v>1</v>
      </c>
      <c r="R63" s="296"/>
      <c r="S63" s="297">
        <f t="shared" ref="S63" si="430">IF(S38&gt;0,IF(S59/S38&gt;=0.285,1,0),1)</f>
        <v>1</v>
      </c>
      <c r="T63" s="296"/>
      <c r="U63" s="297">
        <f t="shared" ref="U63" si="431">IF(U38&gt;0,IF(U59/U38&gt;=0.285,1,0),1)</f>
        <v>1</v>
      </c>
      <c r="V63" s="296"/>
      <c r="W63" s="297">
        <f t="shared" ref="W63" ca="1" si="432">IF(W38&gt;0,IF(W59/W38&gt;=0.285,1,0),1)</f>
        <v>1</v>
      </c>
      <c r="X63" s="296"/>
      <c r="Y63" s="297">
        <f t="shared" ref="Y63" ca="1" si="433">IF(Y38&gt;0,IF(Y59/Y38&gt;=0.285,1,0),1)</f>
        <v>1</v>
      </c>
      <c r="Z63" s="296"/>
      <c r="AA63" s="297">
        <f>IF(AA38&gt;0,IF(AA59/AA38&gt;=0.285,1,0),1)</f>
        <v>1</v>
      </c>
      <c r="AB63" s="296"/>
      <c r="AC63" s="297">
        <f>IF(AC38&gt;0,IF(AC59/AC38&gt;=0.285,1,0),1)</f>
        <v>1</v>
      </c>
      <c r="AD63" s="296"/>
    </row>
    <row r="64" spans="2:30" ht="13.5" customHeight="1" x14ac:dyDescent="0.15">
      <c r="B64" s="302" t="s">
        <v>10</v>
      </c>
      <c r="C64" s="235"/>
      <c r="D64" s="303"/>
      <c r="E64" s="223">
        <f t="shared" ref="E64" si="434">IF(E39&gt;0,IF(E60/E39&gt;=0.285,1,0),1)</f>
        <v>1</v>
      </c>
      <c r="F64" s="158"/>
      <c r="G64" s="223">
        <f t="shared" ref="G64" si="435">IF(G39&gt;0,IF(G60/G39&gt;=0.285,1,0),1)</f>
        <v>1</v>
      </c>
      <c r="H64" s="158"/>
      <c r="I64" s="223">
        <f t="shared" ref="I64" si="436">IF(I39&gt;0,IF(I60/I39&gt;=0.285,1,0),1)</f>
        <v>1</v>
      </c>
      <c r="J64" s="158"/>
      <c r="K64" s="223">
        <f t="shared" ref="K64" si="437">IF(K39&gt;0,IF(K60/K39&gt;=0.285,1,0),1)</f>
        <v>1</v>
      </c>
      <c r="L64" s="158"/>
      <c r="M64" s="223">
        <f t="shared" ref="M64" si="438">IF(M39&gt;0,IF(M60/M39&gt;=0.285,1,0),1)</f>
        <v>1</v>
      </c>
      <c r="N64" s="158"/>
      <c r="O64" s="223">
        <f t="shared" ref="O64" ca="1" si="439">IF(O39&gt;0,IF(O60/O39&gt;=0.285,1,0),1)</f>
        <v>1</v>
      </c>
      <c r="P64" s="158"/>
      <c r="Q64" s="223">
        <f t="shared" ref="Q64" si="440">IF(Q39&gt;0,IF(Q60/Q39&gt;=0.285,1,0),1)</f>
        <v>1</v>
      </c>
      <c r="R64" s="158"/>
      <c r="S64" s="223">
        <f t="shared" ref="S64" si="441">IF(S39&gt;0,IF(S60/S39&gt;=0.285,1,0),1)</f>
        <v>1</v>
      </c>
      <c r="T64" s="158"/>
      <c r="U64" s="223">
        <f t="shared" ref="U64" si="442">IF(U39&gt;0,IF(U60/U39&gt;=0.285,1,0),1)</f>
        <v>1</v>
      </c>
      <c r="V64" s="158"/>
      <c r="W64" s="223">
        <f t="shared" ref="W64" ca="1" si="443">IF(W39&gt;0,IF(W60/W39&gt;=0.285,1,0),1)</f>
        <v>1</v>
      </c>
      <c r="X64" s="158"/>
      <c r="Y64" s="223">
        <f t="shared" ref="Y64" ca="1" si="444">IF(Y39&gt;0,IF(Y60/Y39&gt;=0.285,1,0),1)</f>
        <v>1</v>
      </c>
      <c r="Z64" s="158"/>
      <c r="AA64" s="223">
        <f>IF(AA39&gt;0,IF(AA60/AA39&gt;=0.285,1,0),1)</f>
        <v>1</v>
      </c>
      <c r="AB64" s="158"/>
      <c r="AC64" s="223">
        <f>IF(AC39&gt;0,IF(AC60/AC39&gt;=0.285,1,0),1)</f>
        <v>1</v>
      </c>
      <c r="AD64" s="158"/>
    </row>
    <row r="65" spans="2:33" ht="13.5" customHeight="1" thickBot="1" x14ac:dyDescent="0.2">
      <c r="B65" s="304" t="s">
        <v>263</v>
      </c>
      <c r="C65" s="305"/>
      <c r="D65" s="306"/>
      <c r="E65" s="335"/>
      <c r="F65" s="159"/>
      <c r="G65" s="335"/>
      <c r="H65" s="159"/>
      <c r="I65" s="335"/>
      <c r="J65" s="159"/>
      <c r="K65" s="335"/>
      <c r="L65" s="159"/>
      <c r="M65" s="335"/>
      <c r="N65" s="159"/>
      <c r="O65" s="335"/>
      <c r="P65" s="159"/>
      <c r="Q65" s="335"/>
      <c r="R65" s="159"/>
      <c r="S65" s="335"/>
      <c r="T65" s="159"/>
      <c r="U65" s="335"/>
      <c r="V65" s="159"/>
      <c r="W65" s="335"/>
      <c r="X65" s="159"/>
      <c r="Y65" s="335"/>
      <c r="Z65" s="159"/>
      <c r="AA65" s="335"/>
      <c r="AB65" s="159"/>
      <c r="AC65" s="335"/>
      <c r="AD65" s="159"/>
    </row>
    <row r="66" spans="2:33" ht="13.5" customHeight="1" x14ac:dyDescent="0.15">
      <c r="B66" s="344" t="s">
        <v>9</v>
      </c>
      <c r="C66" s="345"/>
      <c r="D66" s="346"/>
      <c r="E66" s="297">
        <f>IF(E63=0,IF(E59-E53&gt;=0,1,0),1)</f>
        <v>1</v>
      </c>
      <c r="F66" s="296"/>
      <c r="G66" s="297">
        <f t="shared" ref="G66" si="445">IF(G63=0,IF(G59-G53&gt;=0,1,0),1)</f>
        <v>1</v>
      </c>
      <c r="H66" s="296"/>
      <c r="I66" s="297">
        <f t="shared" ref="I66" si="446">IF(I63=0,IF(I59-I53&gt;=0,1,0),1)</f>
        <v>1</v>
      </c>
      <c r="J66" s="296"/>
      <c r="K66" s="297">
        <f t="shared" ref="K66" si="447">IF(K63=0,IF(K59-K53&gt;=0,1,0),1)</f>
        <v>1</v>
      </c>
      <c r="L66" s="296"/>
      <c r="M66" s="297">
        <f>IF(M63=0,IF(M59-M53&gt;=0,1,0),1)</f>
        <v>1</v>
      </c>
      <c r="N66" s="296"/>
      <c r="O66" s="297">
        <f t="shared" ref="O66" ca="1" si="448">IF(O63=0,IF(O59-O53&gt;=0,1,0),1)</f>
        <v>1</v>
      </c>
      <c r="P66" s="296"/>
      <c r="Q66" s="297">
        <f t="shared" ref="Q66" si="449">IF(Q63=0,IF(Q59-Q53&gt;=0,1,0),1)</f>
        <v>1</v>
      </c>
      <c r="R66" s="296"/>
      <c r="S66" s="297">
        <f t="shared" ref="S66" si="450">IF(S63=0,IF(S59-S53&gt;=0,1,0),1)</f>
        <v>1</v>
      </c>
      <c r="T66" s="296"/>
      <c r="U66" s="297">
        <f>IF(U63=0,IF(U59-U53&gt;=0,1,0),1)</f>
        <v>1</v>
      </c>
      <c r="V66" s="296"/>
      <c r="W66" s="297">
        <f t="shared" ref="W66" ca="1" si="451">IF(W63=0,IF(W59-W53&gt;=0,1,0),1)</f>
        <v>1</v>
      </c>
      <c r="X66" s="296"/>
      <c r="Y66" s="297">
        <f t="shared" ref="Y66" ca="1" si="452">IF(Y63=0,IF(Y59-Y53&gt;=0,1,0),1)</f>
        <v>1</v>
      </c>
      <c r="Z66" s="296"/>
      <c r="AA66" s="297">
        <f>IF(AA63=0,IF(AA59-AA53&gt;=0,1,0),1)</f>
        <v>1</v>
      </c>
      <c r="AB66" s="296"/>
      <c r="AC66" s="297">
        <f>IF(AC63=0,IF(AC59-AC53&gt;=0,1,0),1)</f>
        <v>1</v>
      </c>
      <c r="AD66" s="296"/>
    </row>
    <row r="67" spans="2:33" ht="13.5" customHeight="1" x14ac:dyDescent="0.15">
      <c r="B67" s="302" t="s">
        <v>10</v>
      </c>
      <c r="C67" s="235"/>
      <c r="D67" s="303"/>
      <c r="E67" s="223">
        <f t="shared" ref="E67" si="453">IF(E64=0,IF(E60-E54&gt;=0,1,0),1)</f>
        <v>1</v>
      </c>
      <c r="F67" s="158"/>
      <c r="G67" s="223">
        <f t="shared" ref="G67" si="454">IF(G64=0,IF(G60-G54&gt;=0,1,0),1)</f>
        <v>1</v>
      </c>
      <c r="H67" s="158"/>
      <c r="I67" s="223">
        <f t="shared" ref="I67" si="455">IF(I64=0,IF(I60-I54&gt;=0,1,0),1)</f>
        <v>1</v>
      </c>
      <c r="J67" s="158"/>
      <c r="K67" s="223">
        <f t="shared" ref="K67" si="456">IF(K64=0,IF(K60-K54&gt;=0,1,0),1)</f>
        <v>1</v>
      </c>
      <c r="L67" s="158"/>
      <c r="M67" s="223">
        <f t="shared" ref="M67" si="457">IF(M64=0,IF(M60-M54&gt;=0,1,0),1)</f>
        <v>1</v>
      </c>
      <c r="N67" s="158"/>
      <c r="O67" s="223">
        <f t="shared" ref="O67" ca="1" si="458">IF(O64=0,IF(O60-O54&gt;=0,1,0),1)</f>
        <v>1</v>
      </c>
      <c r="P67" s="158"/>
      <c r="Q67" s="223">
        <f t="shared" ref="Q67" si="459">IF(Q64=0,IF(Q60-Q54&gt;=0,1,0),1)</f>
        <v>1</v>
      </c>
      <c r="R67" s="158"/>
      <c r="S67" s="223">
        <f t="shared" ref="S67" si="460">IF(S64=0,IF(S60-S54&gt;=0,1,0),1)</f>
        <v>1</v>
      </c>
      <c r="T67" s="158"/>
      <c r="U67" s="223">
        <f t="shared" ref="U67" si="461">IF(U64=0,IF(U60-U54&gt;=0,1,0),1)</f>
        <v>1</v>
      </c>
      <c r="V67" s="158"/>
      <c r="W67" s="223">
        <f t="shared" ref="W67" ca="1" si="462">IF(W64=0,IF(W60-W54&gt;=0,1,0),1)</f>
        <v>1</v>
      </c>
      <c r="X67" s="158"/>
      <c r="Y67" s="223">
        <f t="shared" ref="Y67" ca="1" si="463">IF(Y64=0,IF(Y60-Y54&gt;=0,1,0),1)</f>
        <v>1</v>
      </c>
      <c r="Z67" s="158"/>
      <c r="AA67" s="223">
        <f>IF(AA64=0,IF(AA60-AA54&gt;=0,1,0),1)</f>
        <v>1</v>
      </c>
      <c r="AB67" s="158"/>
      <c r="AC67" s="223">
        <f>IF(AC64=0,IF(AC60-AC54&gt;=0,1,0),1)</f>
        <v>1</v>
      </c>
      <c r="AD67" s="158"/>
    </row>
    <row r="68" spans="2:33" ht="13.5" customHeight="1" thickBot="1" x14ac:dyDescent="0.2">
      <c r="B68" s="304" t="s">
        <v>265</v>
      </c>
      <c r="C68" s="305"/>
      <c r="D68" s="306"/>
      <c r="E68" s="335"/>
      <c r="F68" s="159"/>
      <c r="G68" s="335"/>
      <c r="H68" s="159"/>
      <c r="I68" s="335"/>
      <c r="J68" s="159"/>
      <c r="K68" s="335"/>
      <c r="L68" s="159"/>
      <c r="M68" s="335"/>
      <c r="N68" s="159"/>
      <c r="O68" s="335"/>
      <c r="P68" s="159"/>
      <c r="Q68" s="335"/>
      <c r="R68" s="159"/>
      <c r="S68" s="335"/>
      <c r="T68" s="159"/>
      <c r="U68" s="335"/>
      <c r="V68" s="159"/>
      <c r="W68" s="335"/>
      <c r="X68" s="159"/>
      <c r="Y68" s="335"/>
      <c r="Z68" s="159"/>
      <c r="AA68" s="335"/>
      <c r="AB68" s="159"/>
      <c r="AC68" s="335"/>
      <c r="AD68" s="159"/>
    </row>
    <row r="69" spans="2:33" ht="13.5" customHeight="1" x14ac:dyDescent="0.15">
      <c r="B69" s="344" t="s">
        <v>9</v>
      </c>
      <c r="C69" s="345"/>
      <c r="D69" s="346"/>
      <c r="E69" s="297">
        <f>IF(E50&gt;0,IF(E59-E56&gt;=0,1,0),0)</f>
        <v>0</v>
      </c>
      <c r="F69" s="296"/>
      <c r="G69" s="297">
        <f t="shared" ref="G69" si="464">IF(G50&gt;0,IF(G59-G56&gt;=0,1,0),0)</f>
        <v>0</v>
      </c>
      <c r="H69" s="296"/>
      <c r="I69" s="297">
        <f t="shared" ref="I69" si="465">IF(I50&gt;0,IF(I59-I56&gt;=0,1,0),0)</f>
        <v>0</v>
      </c>
      <c r="J69" s="296"/>
      <c r="K69" s="297">
        <f t="shared" ref="K69" si="466">IF(K50&gt;0,IF(K59-K56&gt;=0,1,0),0)</f>
        <v>0</v>
      </c>
      <c r="L69" s="296"/>
      <c r="M69" s="297">
        <f>IF(M50&gt;0,IF(M59-M56&gt;=0,1,0),0)</f>
        <v>0</v>
      </c>
      <c r="N69" s="296"/>
      <c r="O69" s="297">
        <f t="shared" ref="O69" ca="1" si="467">IF(O50&gt;0,IF(O59-O56&gt;=0,1,0),0)</f>
        <v>0</v>
      </c>
      <c r="P69" s="296"/>
      <c r="Q69" s="297">
        <f t="shared" ref="Q69" si="468">IF(Q50&gt;0,IF(Q59-Q56&gt;=0,1,0),0)</f>
        <v>0</v>
      </c>
      <c r="R69" s="296"/>
      <c r="S69" s="297">
        <f>IF(S50&gt;0,IF(S59-S56&gt;=0,1,0),0)</f>
        <v>0</v>
      </c>
      <c r="T69" s="296"/>
      <c r="U69" s="297">
        <f t="shared" ref="U69" si="469">IF(U50&gt;0,IF(U59-U56&gt;=0,1,0),0)</f>
        <v>0</v>
      </c>
      <c r="V69" s="296"/>
      <c r="W69" s="297">
        <f t="shared" ref="W69" ca="1" si="470">IF(W50&gt;0,IF(W59-W56&gt;=0,1,0),0)</f>
        <v>0</v>
      </c>
      <c r="X69" s="296"/>
      <c r="Y69" s="297">
        <f t="shared" ref="Y69" ca="1" si="471">IF(Y50&gt;0,IF(Y59-Y56&gt;=0,1,0),0)</f>
        <v>0</v>
      </c>
      <c r="Z69" s="296"/>
      <c r="AA69" s="297">
        <f t="shared" ref="AA69" ca="1" si="472">IF(AA50&gt;0,IF(AA59-AA56&gt;=0,1,0),0)</f>
        <v>0</v>
      </c>
      <c r="AB69" s="296"/>
      <c r="AC69" s="297">
        <f t="shared" ref="AC69" si="473">IF(AC50&gt;0,IF(AC59-AC56&gt;=0,1,0),0)</f>
        <v>0</v>
      </c>
      <c r="AD69" s="296"/>
    </row>
    <row r="70" spans="2:33" ht="13.5" customHeight="1" x14ac:dyDescent="0.15">
      <c r="B70" s="302" t="s">
        <v>10</v>
      </c>
      <c r="C70" s="235"/>
      <c r="D70" s="303"/>
      <c r="E70" s="223">
        <f>IF(E51&gt;0,IF(E60-E57&gt;=0,1,0),0)</f>
        <v>0</v>
      </c>
      <c r="F70" s="158"/>
      <c r="G70" s="223">
        <f t="shared" ref="G70" si="474">IF(G51&gt;0,IF(G60-G57&gt;=0,1,0),0)</f>
        <v>0</v>
      </c>
      <c r="H70" s="158"/>
      <c r="I70" s="223">
        <f t="shared" ref="I70" si="475">IF(I51&gt;0,IF(I60-I57&gt;=0,1,0),0)</f>
        <v>0</v>
      </c>
      <c r="J70" s="158"/>
      <c r="K70" s="223">
        <f t="shared" ref="K70" si="476">IF(K51&gt;0,IF(K60-K57&gt;=0,1,0),0)</f>
        <v>0</v>
      </c>
      <c r="L70" s="158"/>
      <c r="M70" s="223">
        <f t="shared" ref="M70" si="477">IF(M51&gt;0,IF(M60-M57&gt;=0,1,0),0)</f>
        <v>0</v>
      </c>
      <c r="N70" s="158"/>
      <c r="O70" s="223">
        <f t="shared" ref="O70" ca="1" si="478">IF(O51&gt;0,IF(O60-O57&gt;=0,1,0),0)</f>
        <v>0</v>
      </c>
      <c r="P70" s="158"/>
      <c r="Q70" s="223">
        <f t="shared" ref="Q70" si="479">IF(Q51&gt;0,IF(Q60-Q57&gt;=0,1,0),0)</f>
        <v>0</v>
      </c>
      <c r="R70" s="158"/>
      <c r="S70" s="223">
        <f t="shared" ref="S70" si="480">IF(S51&gt;0,IF(S60-S57&gt;=0,1,0),0)</f>
        <v>0</v>
      </c>
      <c r="T70" s="158"/>
      <c r="U70" s="223">
        <f t="shared" ref="U70" si="481">IF(U51&gt;0,IF(U60-U57&gt;=0,1,0),0)</f>
        <v>0</v>
      </c>
      <c r="V70" s="158"/>
      <c r="W70" s="223">
        <f t="shared" ref="W70" ca="1" si="482">IF(W51&gt;0,IF(W60-W57&gt;=0,1,0),0)</f>
        <v>0</v>
      </c>
      <c r="X70" s="158"/>
      <c r="Y70" s="223">
        <f t="shared" ref="Y70" ca="1" si="483">IF(Y51&gt;0,IF(Y60-Y57&gt;=0,1,0),0)</f>
        <v>0</v>
      </c>
      <c r="Z70" s="158"/>
      <c r="AA70" s="223">
        <f t="shared" ref="AA70" ca="1" si="484">IF(AA51&gt;0,IF(AA60-AA57&gt;=0,1,0),0)</f>
        <v>0</v>
      </c>
      <c r="AB70" s="158"/>
      <c r="AC70" s="223">
        <f t="shared" ref="AC70" si="485">IF(AC51&gt;0,IF(AC60-AC57&gt;=0,1,0),0)</f>
        <v>0</v>
      </c>
      <c r="AD70" s="158"/>
    </row>
    <row r="71" spans="2:33" ht="13.5" customHeight="1" thickBot="1" x14ac:dyDescent="0.2">
      <c r="B71" s="304" t="s">
        <v>264</v>
      </c>
      <c r="C71" s="305"/>
      <c r="D71" s="306"/>
      <c r="E71" s="335"/>
      <c r="F71" s="159"/>
      <c r="G71" s="335"/>
      <c r="H71" s="159"/>
      <c r="I71" s="335"/>
      <c r="J71" s="159"/>
      <c r="K71" s="335"/>
      <c r="L71" s="159"/>
      <c r="M71" s="335"/>
      <c r="N71" s="159"/>
      <c r="O71" s="335"/>
      <c r="P71" s="159"/>
      <c r="Q71" s="335"/>
      <c r="R71" s="159"/>
      <c r="S71" s="335"/>
      <c r="T71" s="159"/>
      <c r="U71" s="335"/>
      <c r="V71" s="159"/>
      <c r="W71" s="335"/>
      <c r="X71" s="159"/>
      <c r="Y71" s="335"/>
      <c r="Z71" s="159"/>
      <c r="AA71" s="335"/>
      <c r="AB71" s="159"/>
      <c r="AC71" s="335"/>
      <c r="AD71" s="159"/>
    </row>
    <row r="72" spans="2:33" ht="13.5" customHeight="1" thickBot="1" x14ac:dyDescent="0.2"/>
    <row r="73" spans="2:33" ht="13.5" customHeight="1" x14ac:dyDescent="0.15">
      <c r="B73" s="417" t="s">
        <v>9</v>
      </c>
      <c r="C73" s="418"/>
      <c r="D73" s="419"/>
      <c r="E73" s="420">
        <f>E63+E66+E69</f>
        <v>2</v>
      </c>
      <c r="F73" s="421"/>
      <c r="G73" s="420">
        <f t="shared" ref="G73" si="486">G63+G66+G69</f>
        <v>2</v>
      </c>
      <c r="H73" s="421"/>
      <c r="I73" s="420">
        <f t="shared" ref="I73" si="487">I63+I66+I69</f>
        <v>2</v>
      </c>
      <c r="J73" s="421"/>
      <c r="K73" s="420">
        <f t="shared" ref="K73" si="488">K63+K66+K69</f>
        <v>2</v>
      </c>
      <c r="L73" s="421"/>
      <c r="M73" s="420">
        <f t="shared" ref="M73" si="489">M63+M66+M69</f>
        <v>2</v>
      </c>
      <c r="N73" s="421"/>
      <c r="O73" s="420">
        <f t="shared" ref="O73" ca="1" si="490">O63+O66+O69</f>
        <v>2</v>
      </c>
      <c r="P73" s="421"/>
      <c r="Q73" s="420">
        <f t="shared" ref="Q73" si="491">Q63+Q66+Q69</f>
        <v>2</v>
      </c>
      <c r="R73" s="421"/>
      <c r="S73" s="420">
        <f t="shared" ref="S73" si="492">S63+S66+S69</f>
        <v>2</v>
      </c>
      <c r="T73" s="421"/>
      <c r="U73" s="420">
        <f t="shared" ref="U73" si="493">U63+U66+U69</f>
        <v>2</v>
      </c>
      <c r="V73" s="421"/>
      <c r="W73" s="420">
        <f t="shared" ref="W73" ca="1" si="494">W63+W66+W69</f>
        <v>2</v>
      </c>
      <c r="X73" s="421"/>
      <c r="Y73" s="420">
        <f t="shared" ref="Y73" ca="1" si="495">Y63+Y66+Y69</f>
        <v>2</v>
      </c>
      <c r="Z73" s="421"/>
      <c r="AA73" s="420">
        <f t="shared" ref="AA73" ca="1" si="496">AA63+AA66+AA69</f>
        <v>2</v>
      </c>
      <c r="AB73" s="421"/>
      <c r="AC73" s="420">
        <f t="shared" ref="AC73" si="497">AC63+AC66+AC69</f>
        <v>2</v>
      </c>
      <c r="AD73" s="421"/>
      <c r="AE73" s="422" t="s">
        <v>268</v>
      </c>
      <c r="AF73" s="422">
        <f ca="1">COUNTIF(E73:AD73,0)</f>
        <v>0</v>
      </c>
      <c r="AG73" s="39" t="s">
        <v>269</v>
      </c>
    </row>
    <row r="74" spans="2:33" ht="13.5" customHeight="1" x14ac:dyDescent="0.15">
      <c r="B74" s="423" t="s">
        <v>10</v>
      </c>
      <c r="C74" s="424"/>
      <c r="D74" s="425"/>
      <c r="E74" s="426">
        <f>E64+E67+E70</f>
        <v>2</v>
      </c>
      <c r="F74" s="427"/>
      <c r="G74" s="426">
        <f t="shared" ref="G74" si="498">G64+G67+G70</f>
        <v>2</v>
      </c>
      <c r="H74" s="427"/>
      <c r="I74" s="426">
        <f t="shared" ref="I74" si="499">I64+I67+I70</f>
        <v>2</v>
      </c>
      <c r="J74" s="427"/>
      <c r="K74" s="426">
        <f t="shared" ref="K74" si="500">K64+K67+K70</f>
        <v>2</v>
      </c>
      <c r="L74" s="427"/>
      <c r="M74" s="426">
        <f t="shared" ref="M74" si="501">M64+M67+M70</f>
        <v>2</v>
      </c>
      <c r="N74" s="427"/>
      <c r="O74" s="426">
        <f t="shared" ref="O74" ca="1" si="502">O64+O67+O70</f>
        <v>2</v>
      </c>
      <c r="P74" s="427"/>
      <c r="Q74" s="426">
        <f t="shared" ref="Q74" si="503">Q64+Q67+Q70</f>
        <v>2</v>
      </c>
      <c r="R74" s="427"/>
      <c r="S74" s="426">
        <f t="shared" ref="S74" si="504">S64+S67+S70</f>
        <v>2</v>
      </c>
      <c r="T74" s="427"/>
      <c r="U74" s="426">
        <f t="shared" ref="U74" si="505">U64+U67+U70</f>
        <v>2</v>
      </c>
      <c r="V74" s="427"/>
      <c r="W74" s="426">
        <f t="shared" ref="W74" ca="1" si="506">W64+W67+W70</f>
        <v>2</v>
      </c>
      <c r="X74" s="427"/>
      <c r="Y74" s="426">
        <f t="shared" ref="Y74" ca="1" si="507">Y64+Y67+Y70</f>
        <v>2</v>
      </c>
      <c r="Z74" s="427"/>
      <c r="AA74" s="426">
        <f t="shared" ref="AA74" ca="1" si="508">AA64+AA67+AA70</f>
        <v>2</v>
      </c>
      <c r="AB74" s="427"/>
      <c r="AC74" s="426">
        <f t="shared" ref="AC74" si="509">AC64+AC67+AC70</f>
        <v>2</v>
      </c>
      <c r="AD74" s="427"/>
      <c r="AE74" s="422" t="s">
        <v>268</v>
      </c>
      <c r="AF74" s="422">
        <f ca="1">COUNTIF(E74:AD74,0)</f>
        <v>0</v>
      </c>
      <c r="AG74" s="415" t="s">
        <v>269</v>
      </c>
    </row>
    <row r="75" spans="2:33" ht="13.5" customHeight="1" thickBot="1" x14ac:dyDescent="0.2">
      <c r="B75" s="428" t="s">
        <v>267</v>
      </c>
      <c r="C75" s="429"/>
      <c r="D75" s="430"/>
      <c r="E75" s="431"/>
      <c r="F75" s="432"/>
      <c r="G75" s="431"/>
      <c r="H75" s="432"/>
      <c r="I75" s="431"/>
      <c r="J75" s="432"/>
      <c r="K75" s="431"/>
      <c r="L75" s="432"/>
      <c r="M75" s="431"/>
      <c r="N75" s="432"/>
      <c r="O75" s="431"/>
      <c r="P75" s="432"/>
      <c r="Q75" s="431"/>
      <c r="R75" s="432"/>
      <c r="S75" s="431"/>
      <c r="T75" s="432"/>
      <c r="U75" s="431"/>
      <c r="V75" s="432"/>
      <c r="W75" s="431"/>
      <c r="X75" s="432"/>
      <c r="Y75" s="431"/>
      <c r="Z75" s="432"/>
      <c r="AA75" s="431"/>
      <c r="AB75" s="432"/>
      <c r="AC75" s="431"/>
      <c r="AD75" s="432"/>
      <c r="AE75" s="422"/>
      <c r="AF75" s="422"/>
    </row>
  </sheetData>
  <mergeCells count="1">
    <mergeCell ref="R2:T2"/>
  </mergeCells>
  <phoneticPr fontId="2"/>
  <conditionalFormatting sqref="E6:OK9">
    <cfRule type="expression" dxfId="99" priority="1">
      <formula>E$5="土"</formula>
    </cfRule>
    <cfRule type="expression" dxfId="98" priority="2">
      <formula>E$5="日"</formula>
    </cfRule>
  </conditionalFormatting>
  <conditionalFormatting sqref="F6:AI9">
    <cfRule type="expression" dxfId="97" priority="5">
      <formula>F$5="土"</formula>
    </cfRule>
    <cfRule type="expression" dxfId="96"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39" t="s">
        <v>64</v>
      </c>
      <c r="R1" s="94"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ht="13.5" customHeight="1"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67" t="s">
        <v>52</v>
      </c>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61</v>
      </c>
      <c r="C16" s="11">
        <f ca="1">VLOOKUP(ｶﾚﾝﾀﾞｰ!$QT$1,ｶﾚﾝﾀﾞｰ!$QS$5:$AGJ$45,3,FALSE)</f>
        <v>45717</v>
      </c>
      <c r="D16" s="12" t="str">
        <f ca="1">IF(C16="","",TEXT(C16,"AAA"))</f>
        <v>土</v>
      </c>
      <c r="E16" s="42"/>
      <c r="F16" s="23"/>
      <c r="G16" s="12"/>
      <c r="H16" s="529"/>
      <c r="I16" s="530"/>
      <c r="J16" s="14"/>
      <c r="K16" s="12"/>
      <c r="L16" s="32"/>
      <c r="M16" s="11">
        <f ca="1">C16</f>
        <v>45717</v>
      </c>
      <c r="N16" s="12" t="str">
        <f ca="1">D16</f>
        <v>土</v>
      </c>
      <c r="O16" s="41">
        <f>E16</f>
        <v>0</v>
      </c>
      <c r="P16" s="14">
        <f>F16</f>
        <v>0</v>
      </c>
      <c r="Q16" s="24"/>
      <c r="R16" s="531"/>
      <c r="S16" s="532"/>
      <c r="T16" s="23"/>
      <c r="U16" s="24"/>
    </row>
    <row r="17" spans="1:21" ht="46.5" customHeight="1" x14ac:dyDescent="0.15">
      <c r="A17">
        <v>62</v>
      </c>
      <c r="C17" s="11">
        <f ca="1">1+C16</f>
        <v>45718</v>
      </c>
      <c r="D17" s="12" t="str">
        <f t="shared" ref="D17:D25" ca="1" si="0">IF(C17="","",TEXT(C17,"AAA"))</f>
        <v>日</v>
      </c>
      <c r="E17" s="42"/>
      <c r="F17" s="23"/>
      <c r="G17" s="12"/>
      <c r="H17" s="529"/>
      <c r="I17" s="530"/>
      <c r="J17" s="14"/>
      <c r="K17" s="12"/>
      <c r="L17" s="32"/>
      <c r="M17" s="11">
        <f t="shared" ref="M17:M26" ca="1" si="1">C17</f>
        <v>45718</v>
      </c>
      <c r="N17" s="12" t="str">
        <f t="shared" ref="N17:P26" ca="1" si="2">D17</f>
        <v>日</v>
      </c>
      <c r="O17" s="41">
        <f t="shared" si="2"/>
        <v>0</v>
      </c>
      <c r="P17" s="14">
        <f t="shared" si="2"/>
        <v>0</v>
      </c>
      <c r="Q17" s="24"/>
      <c r="R17" s="531"/>
      <c r="S17" s="532"/>
      <c r="T17" s="23"/>
      <c r="U17" s="24"/>
    </row>
    <row r="18" spans="1:21" ht="46.5" customHeight="1" x14ac:dyDescent="0.15">
      <c r="A18">
        <v>63</v>
      </c>
      <c r="C18" s="11">
        <f t="shared" ref="C18:C24" ca="1" si="3">1+C17</f>
        <v>45719</v>
      </c>
      <c r="D18" s="12" t="str">
        <f t="shared" ca="1" si="0"/>
        <v>月</v>
      </c>
      <c r="E18" s="42"/>
      <c r="F18" s="23"/>
      <c r="G18" s="10"/>
      <c r="H18" s="529"/>
      <c r="I18" s="530"/>
      <c r="J18" s="14"/>
      <c r="K18" s="12"/>
      <c r="L18" s="32"/>
      <c r="M18" s="11">
        <f t="shared" ca="1" si="1"/>
        <v>45719</v>
      </c>
      <c r="N18" s="12" t="str">
        <f t="shared" ca="1" si="2"/>
        <v>月</v>
      </c>
      <c r="O18" s="41">
        <f t="shared" si="2"/>
        <v>0</v>
      </c>
      <c r="P18" s="14">
        <f t="shared" si="2"/>
        <v>0</v>
      </c>
      <c r="Q18" s="24"/>
      <c r="R18" s="531"/>
      <c r="S18" s="532"/>
      <c r="T18" s="23"/>
      <c r="U18" s="24"/>
    </row>
    <row r="19" spans="1:21" ht="46.5" customHeight="1" x14ac:dyDescent="0.15">
      <c r="A19">
        <v>64</v>
      </c>
      <c r="C19" s="11">
        <f t="shared" ca="1" si="3"/>
        <v>45720</v>
      </c>
      <c r="D19" s="12" t="str">
        <f t="shared" ca="1" si="0"/>
        <v>火</v>
      </c>
      <c r="E19" s="42"/>
      <c r="F19" s="23"/>
      <c r="G19" s="10"/>
      <c r="H19" s="529"/>
      <c r="I19" s="530"/>
      <c r="J19" s="14"/>
      <c r="K19" s="12"/>
      <c r="L19" s="32"/>
      <c r="M19" s="11">
        <f t="shared" ca="1" si="1"/>
        <v>45720</v>
      </c>
      <c r="N19" s="12" t="str">
        <f t="shared" ca="1" si="2"/>
        <v>火</v>
      </c>
      <c r="O19" s="41">
        <f t="shared" si="2"/>
        <v>0</v>
      </c>
      <c r="P19" s="14">
        <f t="shared" si="2"/>
        <v>0</v>
      </c>
      <c r="Q19" s="24"/>
      <c r="R19" s="531"/>
      <c r="S19" s="532"/>
      <c r="T19" s="23"/>
      <c r="U19" s="24"/>
    </row>
    <row r="20" spans="1:21" ht="46.5" customHeight="1" x14ac:dyDescent="0.15">
      <c r="A20">
        <v>65</v>
      </c>
      <c r="C20" s="11">
        <f t="shared" ca="1" si="3"/>
        <v>45721</v>
      </c>
      <c r="D20" s="12" t="str">
        <f t="shared" ca="1" si="0"/>
        <v>水</v>
      </c>
      <c r="E20" s="42"/>
      <c r="F20" s="23"/>
      <c r="G20" s="12"/>
      <c r="H20" s="529"/>
      <c r="I20" s="530"/>
      <c r="J20" s="14"/>
      <c r="K20" s="12"/>
      <c r="L20" s="32"/>
      <c r="M20" s="11">
        <f t="shared" ca="1" si="1"/>
        <v>45721</v>
      </c>
      <c r="N20" s="12" t="str">
        <f t="shared" ca="1" si="2"/>
        <v>水</v>
      </c>
      <c r="O20" s="41">
        <f t="shared" si="2"/>
        <v>0</v>
      </c>
      <c r="P20" s="14">
        <f t="shared" si="2"/>
        <v>0</v>
      </c>
      <c r="Q20" s="24"/>
      <c r="R20" s="531"/>
      <c r="S20" s="532"/>
      <c r="T20" s="23"/>
      <c r="U20" s="24"/>
    </row>
    <row r="21" spans="1:21" ht="46.5" customHeight="1" x14ac:dyDescent="0.15">
      <c r="A21">
        <v>66</v>
      </c>
      <c r="C21" s="11">
        <f t="shared" ca="1" si="3"/>
        <v>45722</v>
      </c>
      <c r="D21" s="12" t="str">
        <f t="shared" ca="1" si="0"/>
        <v>木</v>
      </c>
      <c r="E21" s="42"/>
      <c r="F21" s="23"/>
      <c r="G21" s="12"/>
      <c r="H21" s="529"/>
      <c r="I21" s="530"/>
      <c r="J21" s="14"/>
      <c r="K21" s="12"/>
      <c r="L21" s="32"/>
      <c r="M21" s="11">
        <f t="shared" ca="1" si="1"/>
        <v>45722</v>
      </c>
      <c r="N21" s="12" t="str">
        <f t="shared" ca="1" si="2"/>
        <v>木</v>
      </c>
      <c r="O21" s="41">
        <f t="shared" si="2"/>
        <v>0</v>
      </c>
      <c r="P21" s="14">
        <f t="shared" si="2"/>
        <v>0</v>
      </c>
      <c r="Q21" s="24"/>
      <c r="R21" s="531"/>
      <c r="S21" s="532"/>
      <c r="T21" s="23"/>
      <c r="U21" s="24"/>
    </row>
    <row r="22" spans="1:21" ht="46.5" customHeight="1" x14ac:dyDescent="0.15">
      <c r="A22">
        <v>67</v>
      </c>
      <c r="C22" s="11">
        <f t="shared" ca="1" si="3"/>
        <v>45723</v>
      </c>
      <c r="D22" s="12" t="str">
        <f t="shared" ca="1" si="0"/>
        <v>金</v>
      </c>
      <c r="E22" s="42"/>
      <c r="F22" s="23"/>
      <c r="G22" s="12"/>
      <c r="H22" s="529"/>
      <c r="I22" s="530"/>
      <c r="J22" s="14"/>
      <c r="K22" s="12"/>
      <c r="L22" s="32"/>
      <c r="M22" s="11">
        <f t="shared" ca="1" si="1"/>
        <v>45723</v>
      </c>
      <c r="N22" s="12" t="str">
        <f t="shared" ca="1" si="2"/>
        <v>金</v>
      </c>
      <c r="O22" s="41">
        <f t="shared" si="2"/>
        <v>0</v>
      </c>
      <c r="P22" s="14">
        <f t="shared" si="2"/>
        <v>0</v>
      </c>
      <c r="Q22" s="24"/>
      <c r="R22" s="531"/>
      <c r="S22" s="532"/>
      <c r="T22" s="23"/>
      <c r="U22" s="24"/>
    </row>
    <row r="23" spans="1:21" ht="46.5" customHeight="1" x14ac:dyDescent="0.15">
      <c r="A23">
        <v>68</v>
      </c>
      <c r="C23" s="11">
        <f t="shared" ca="1" si="3"/>
        <v>45724</v>
      </c>
      <c r="D23" s="12" t="str">
        <f t="shared" ca="1" si="0"/>
        <v>土</v>
      </c>
      <c r="E23" s="42"/>
      <c r="F23" s="23"/>
      <c r="G23" s="12"/>
      <c r="H23" s="529"/>
      <c r="I23" s="530"/>
      <c r="J23" s="14"/>
      <c r="K23" s="12"/>
      <c r="L23" s="32"/>
      <c r="M23" s="11">
        <f t="shared" ca="1" si="1"/>
        <v>45724</v>
      </c>
      <c r="N23" s="12" t="str">
        <f t="shared" ca="1" si="2"/>
        <v>土</v>
      </c>
      <c r="O23" s="41">
        <f t="shared" si="2"/>
        <v>0</v>
      </c>
      <c r="P23" s="14">
        <f t="shared" si="2"/>
        <v>0</v>
      </c>
      <c r="Q23" s="24"/>
      <c r="R23" s="531"/>
      <c r="S23" s="532"/>
      <c r="T23" s="23"/>
      <c r="U23" s="24"/>
    </row>
    <row r="24" spans="1:21" ht="46.5" customHeight="1" x14ac:dyDescent="0.15">
      <c r="A24">
        <v>69</v>
      </c>
      <c r="C24" s="11">
        <f t="shared" ca="1" si="3"/>
        <v>45725</v>
      </c>
      <c r="D24" s="12" t="str">
        <f t="shared" ca="1" si="0"/>
        <v>日</v>
      </c>
      <c r="E24" s="42"/>
      <c r="F24" s="23"/>
      <c r="G24" s="12"/>
      <c r="H24" s="529"/>
      <c r="I24" s="530"/>
      <c r="J24" s="14"/>
      <c r="K24" s="12"/>
      <c r="L24" s="32"/>
      <c r="M24" s="11">
        <f t="shared" ca="1" si="1"/>
        <v>45725</v>
      </c>
      <c r="N24" s="12" t="str">
        <f t="shared" ca="1" si="2"/>
        <v>日</v>
      </c>
      <c r="O24" s="41">
        <f t="shared" si="2"/>
        <v>0</v>
      </c>
      <c r="P24" s="14">
        <f t="shared" si="2"/>
        <v>0</v>
      </c>
      <c r="Q24" s="24"/>
      <c r="R24" s="531"/>
      <c r="S24" s="532"/>
      <c r="T24" s="23"/>
      <c r="U24" s="24"/>
    </row>
    <row r="25" spans="1:21" ht="46.5" customHeight="1" x14ac:dyDescent="0.15">
      <c r="A25">
        <v>70</v>
      </c>
      <c r="C25" s="11">
        <f ca="1">1+C24</f>
        <v>45726</v>
      </c>
      <c r="D25" s="12" t="str">
        <f t="shared" ca="1" si="0"/>
        <v>月</v>
      </c>
      <c r="E25" s="42"/>
      <c r="F25" s="23"/>
      <c r="G25" s="12"/>
      <c r="H25" s="529"/>
      <c r="I25" s="530"/>
      <c r="J25" s="14"/>
      <c r="K25" s="12"/>
      <c r="L25" s="32"/>
      <c r="M25" s="11">
        <f t="shared" ca="1" si="1"/>
        <v>45726</v>
      </c>
      <c r="N25" s="12" t="str">
        <f t="shared" ca="1" si="2"/>
        <v>月</v>
      </c>
      <c r="O25" s="41">
        <f t="shared" si="2"/>
        <v>0</v>
      </c>
      <c r="P25" s="14">
        <f t="shared" si="2"/>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2"/>
        <v>0</v>
      </c>
      <c r="O26" s="41">
        <f t="shared" si="2"/>
        <v>0</v>
      </c>
      <c r="P26" s="14">
        <f t="shared" si="2"/>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71</v>
      </c>
      <c r="C36" s="11">
        <f ca="1">1+C25</f>
        <v>45727</v>
      </c>
      <c r="D36" s="12" t="str">
        <f ca="1">IF(C36="","",TEXT(C36,"AAA"))</f>
        <v>火</v>
      </c>
      <c r="E36" s="42"/>
      <c r="F36" s="23"/>
      <c r="G36" s="12"/>
      <c r="H36" s="529"/>
      <c r="I36" s="530"/>
      <c r="J36" s="14"/>
      <c r="K36" s="12"/>
      <c r="L36" s="32"/>
      <c r="M36" s="11">
        <f t="shared" ref="M36" ca="1" si="4">C36</f>
        <v>45727</v>
      </c>
      <c r="N36" s="12" t="str">
        <f t="shared" ref="N36" ca="1" si="5">D36</f>
        <v>火</v>
      </c>
      <c r="O36" s="41">
        <f>E36</f>
        <v>0</v>
      </c>
      <c r="P36" s="14">
        <f t="shared" ref="P36:P46" si="6">F36</f>
        <v>0</v>
      </c>
      <c r="Q36" s="24"/>
      <c r="R36" s="531"/>
      <c r="S36" s="532"/>
      <c r="T36" s="23"/>
      <c r="U36" s="24"/>
    </row>
    <row r="37" spans="1:21" ht="46.5" customHeight="1" x14ac:dyDescent="0.15">
      <c r="A37">
        <v>72</v>
      </c>
      <c r="C37" s="11">
        <f ca="1">1+C36</f>
        <v>45728</v>
      </c>
      <c r="D37" s="12" t="str">
        <f t="shared" ref="D37:D45" ca="1" si="7">IF(C37="","",TEXT(C37,"AAA"))</f>
        <v>水</v>
      </c>
      <c r="E37" s="42"/>
      <c r="F37" s="23"/>
      <c r="G37" s="12"/>
      <c r="H37" s="529"/>
      <c r="I37" s="530"/>
      <c r="J37" s="14"/>
      <c r="K37" s="12"/>
      <c r="L37" s="32"/>
      <c r="M37" s="11">
        <f t="shared" ref="M37:M46" ca="1" si="8">C37</f>
        <v>45728</v>
      </c>
      <c r="N37" s="12" t="str">
        <f t="shared" ref="N37:O46" ca="1" si="9">D37</f>
        <v>水</v>
      </c>
      <c r="O37" s="41">
        <f t="shared" si="9"/>
        <v>0</v>
      </c>
      <c r="P37" s="14">
        <f t="shared" si="6"/>
        <v>0</v>
      </c>
      <c r="Q37" s="24"/>
      <c r="R37" s="531"/>
      <c r="S37" s="532"/>
      <c r="T37" s="23"/>
      <c r="U37" s="24"/>
    </row>
    <row r="38" spans="1:21" ht="46.5" customHeight="1" x14ac:dyDescent="0.15">
      <c r="A38">
        <v>73</v>
      </c>
      <c r="C38" s="11">
        <f t="shared" ref="C38:C45" ca="1" si="10">1+C37</f>
        <v>45729</v>
      </c>
      <c r="D38" s="12" t="str">
        <f t="shared" ca="1" si="7"/>
        <v>木</v>
      </c>
      <c r="E38" s="42"/>
      <c r="F38" s="23"/>
      <c r="G38" s="10"/>
      <c r="H38" s="529"/>
      <c r="I38" s="530"/>
      <c r="J38" s="14"/>
      <c r="K38" s="12"/>
      <c r="L38" s="32"/>
      <c r="M38" s="11">
        <f t="shared" ca="1" si="8"/>
        <v>45729</v>
      </c>
      <c r="N38" s="12" t="str">
        <f t="shared" ca="1" si="9"/>
        <v>木</v>
      </c>
      <c r="O38" s="41">
        <f t="shared" si="9"/>
        <v>0</v>
      </c>
      <c r="P38" s="14">
        <f t="shared" si="6"/>
        <v>0</v>
      </c>
      <c r="Q38" s="24"/>
      <c r="R38" s="531"/>
      <c r="S38" s="532"/>
      <c r="T38" s="23"/>
      <c r="U38" s="24"/>
    </row>
    <row r="39" spans="1:21" ht="46.5" customHeight="1" x14ac:dyDescent="0.15">
      <c r="A39">
        <v>74</v>
      </c>
      <c r="C39" s="11">
        <f t="shared" ca="1" si="10"/>
        <v>45730</v>
      </c>
      <c r="D39" s="12" t="str">
        <f t="shared" ca="1" si="7"/>
        <v>金</v>
      </c>
      <c r="E39" s="42"/>
      <c r="F39" s="23"/>
      <c r="G39" s="10"/>
      <c r="H39" s="529"/>
      <c r="I39" s="530"/>
      <c r="J39" s="14"/>
      <c r="K39" s="12"/>
      <c r="L39" s="32"/>
      <c r="M39" s="11">
        <f t="shared" ca="1" si="8"/>
        <v>45730</v>
      </c>
      <c r="N39" s="12" t="str">
        <f t="shared" ca="1" si="9"/>
        <v>金</v>
      </c>
      <c r="O39" s="41">
        <f t="shared" si="9"/>
        <v>0</v>
      </c>
      <c r="P39" s="14">
        <f t="shared" si="6"/>
        <v>0</v>
      </c>
      <c r="Q39" s="24"/>
      <c r="R39" s="531"/>
      <c r="S39" s="532"/>
      <c r="T39" s="23"/>
      <c r="U39" s="24"/>
    </row>
    <row r="40" spans="1:21" ht="46.5" customHeight="1" x14ac:dyDescent="0.15">
      <c r="A40">
        <v>75</v>
      </c>
      <c r="C40" s="11">
        <f t="shared" ca="1" si="10"/>
        <v>45731</v>
      </c>
      <c r="D40" s="12" t="str">
        <f t="shared" ca="1" si="7"/>
        <v>土</v>
      </c>
      <c r="E40" s="42"/>
      <c r="F40" s="23"/>
      <c r="G40" s="12"/>
      <c r="H40" s="529"/>
      <c r="I40" s="530"/>
      <c r="J40" s="14"/>
      <c r="K40" s="12"/>
      <c r="L40" s="32"/>
      <c r="M40" s="11">
        <f t="shared" ca="1" si="8"/>
        <v>45731</v>
      </c>
      <c r="N40" s="12" t="str">
        <f t="shared" ca="1" si="9"/>
        <v>土</v>
      </c>
      <c r="O40" s="41">
        <f t="shared" si="9"/>
        <v>0</v>
      </c>
      <c r="P40" s="14">
        <f t="shared" si="6"/>
        <v>0</v>
      </c>
      <c r="Q40" s="24"/>
      <c r="R40" s="531"/>
      <c r="S40" s="532"/>
      <c r="T40" s="23"/>
      <c r="U40" s="24"/>
    </row>
    <row r="41" spans="1:21" ht="46.5" customHeight="1" x14ac:dyDescent="0.15">
      <c r="A41">
        <v>76</v>
      </c>
      <c r="C41" s="11">
        <f t="shared" ca="1" si="10"/>
        <v>45732</v>
      </c>
      <c r="D41" s="12" t="str">
        <f t="shared" ca="1" si="7"/>
        <v>日</v>
      </c>
      <c r="E41" s="42"/>
      <c r="F41" s="23"/>
      <c r="G41" s="12"/>
      <c r="H41" s="529"/>
      <c r="I41" s="530"/>
      <c r="J41" s="14"/>
      <c r="K41" s="12"/>
      <c r="L41" s="32"/>
      <c r="M41" s="11">
        <f t="shared" ca="1" si="8"/>
        <v>45732</v>
      </c>
      <c r="N41" s="12" t="str">
        <f t="shared" ca="1" si="9"/>
        <v>日</v>
      </c>
      <c r="O41" s="41">
        <f t="shared" si="9"/>
        <v>0</v>
      </c>
      <c r="P41" s="14">
        <f t="shared" si="6"/>
        <v>0</v>
      </c>
      <c r="Q41" s="24"/>
      <c r="R41" s="531"/>
      <c r="S41" s="532"/>
      <c r="T41" s="23"/>
      <c r="U41" s="24"/>
    </row>
    <row r="42" spans="1:21" ht="46.5" customHeight="1" x14ac:dyDescent="0.15">
      <c r="A42">
        <v>77</v>
      </c>
      <c r="C42" s="11">
        <f t="shared" ca="1" si="10"/>
        <v>45733</v>
      </c>
      <c r="D42" s="12" t="str">
        <f t="shared" ca="1" si="7"/>
        <v>月</v>
      </c>
      <c r="E42" s="42"/>
      <c r="F42" s="23"/>
      <c r="G42" s="12"/>
      <c r="H42" s="529"/>
      <c r="I42" s="530"/>
      <c r="J42" s="14"/>
      <c r="K42" s="12"/>
      <c r="L42" s="32"/>
      <c r="M42" s="11">
        <f t="shared" ca="1" si="8"/>
        <v>45733</v>
      </c>
      <c r="N42" s="12" t="str">
        <f t="shared" ca="1" si="9"/>
        <v>月</v>
      </c>
      <c r="O42" s="41">
        <f t="shared" si="9"/>
        <v>0</v>
      </c>
      <c r="P42" s="14">
        <f t="shared" si="6"/>
        <v>0</v>
      </c>
      <c r="Q42" s="24"/>
      <c r="R42" s="531"/>
      <c r="S42" s="532"/>
      <c r="T42" s="23"/>
      <c r="U42" s="24"/>
    </row>
    <row r="43" spans="1:21" ht="46.5" customHeight="1" x14ac:dyDescent="0.15">
      <c r="A43">
        <v>78</v>
      </c>
      <c r="C43" s="11">
        <f t="shared" ca="1" si="10"/>
        <v>45734</v>
      </c>
      <c r="D43" s="12" t="str">
        <f t="shared" ca="1" si="7"/>
        <v>火</v>
      </c>
      <c r="E43" s="42"/>
      <c r="F43" s="23"/>
      <c r="G43" s="12"/>
      <c r="H43" s="529"/>
      <c r="I43" s="530"/>
      <c r="J43" s="14"/>
      <c r="K43" s="12"/>
      <c r="L43" s="32"/>
      <c r="M43" s="11">
        <f t="shared" ca="1" si="8"/>
        <v>45734</v>
      </c>
      <c r="N43" s="12" t="str">
        <f t="shared" ca="1" si="9"/>
        <v>火</v>
      </c>
      <c r="O43" s="41">
        <f t="shared" si="9"/>
        <v>0</v>
      </c>
      <c r="P43" s="14">
        <f t="shared" si="6"/>
        <v>0</v>
      </c>
      <c r="Q43" s="24"/>
      <c r="R43" s="531"/>
      <c r="S43" s="532"/>
      <c r="T43" s="23"/>
      <c r="U43" s="24"/>
    </row>
    <row r="44" spans="1:21" ht="46.5" customHeight="1" x14ac:dyDescent="0.15">
      <c r="A44">
        <v>79</v>
      </c>
      <c r="C44" s="11">
        <f t="shared" ca="1" si="10"/>
        <v>45735</v>
      </c>
      <c r="D44" s="12" t="str">
        <f t="shared" ca="1" si="7"/>
        <v>水</v>
      </c>
      <c r="E44" s="42"/>
      <c r="F44" s="23"/>
      <c r="G44" s="12"/>
      <c r="H44" s="529"/>
      <c r="I44" s="530"/>
      <c r="J44" s="14"/>
      <c r="K44" s="12"/>
      <c r="L44" s="32"/>
      <c r="M44" s="11">
        <f t="shared" ca="1" si="8"/>
        <v>45735</v>
      </c>
      <c r="N44" s="12" t="str">
        <f t="shared" ca="1" si="9"/>
        <v>水</v>
      </c>
      <c r="O44" s="41">
        <f t="shared" si="9"/>
        <v>0</v>
      </c>
      <c r="P44" s="14">
        <f t="shared" si="6"/>
        <v>0</v>
      </c>
      <c r="Q44" s="24"/>
      <c r="R44" s="531"/>
      <c r="S44" s="532"/>
      <c r="T44" s="23"/>
      <c r="U44" s="24"/>
    </row>
    <row r="45" spans="1:21" ht="46.5" customHeight="1" x14ac:dyDescent="0.15">
      <c r="A45">
        <v>80</v>
      </c>
      <c r="C45" s="11">
        <f t="shared" ca="1" si="10"/>
        <v>45736</v>
      </c>
      <c r="D45" s="12" t="str">
        <f t="shared" ca="1" si="7"/>
        <v>木</v>
      </c>
      <c r="E45" s="42"/>
      <c r="F45" s="23"/>
      <c r="G45" s="12"/>
      <c r="H45" s="529"/>
      <c r="I45" s="530"/>
      <c r="J45" s="14"/>
      <c r="K45" s="12"/>
      <c r="L45" s="32"/>
      <c r="M45" s="11">
        <f t="shared" ca="1" si="8"/>
        <v>45736</v>
      </c>
      <c r="N45" s="12" t="str">
        <f t="shared" ca="1" si="9"/>
        <v>木</v>
      </c>
      <c r="O45" s="41">
        <f t="shared" si="9"/>
        <v>0</v>
      </c>
      <c r="P45" s="14">
        <f t="shared" si="6"/>
        <v>0</v>
      </c>
      <c r="Q45" s="24"/>
      <c r="R45" s="531"/>
      <c r="S45" s="532"/>
      <c r="T45" s="23"/>
      <c r="U45" s="24"/>
    </row>
    <row r="46" spans="1:21" ht="46.5" customHeight="1" x14ac:dyDescent="0.15">
      <c r="C46" s="10"/>
      <c r="D46" s="12"/>
      <c r="E46" s="42"/>
      <c r="F46" s="23"/>
      <c r="G46" s="12"/>
      <c r="H46" s="529"/>
      <c r="I46" s="530"/>
      <c r="J46" s="14"/>
      <c r="K46" s="12"/>
      <c r="L46" s="32"/>
      <c r="M46" s="11">
        <f t="shared" si="8"/>
        <v>0</v>
      </c>
      <c r="N46" s="12">
        <f t="shared" si="9"/>
        <v>0</v>
      </c>
      <c r="O46" s="41">
        <f t="shared" si="9"/>
        <v>0</v>
      </c>
      <c r="P46" s="14">
        <f t="shared" si="6"/>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81</v>
      </c>
      <c r="C56" s="11">
        <f ca="1">1+C45</f>
        <v>45737</v>
      </c>
      <c r="D56" s="12" t="str">
        <f t="shared" ref="D56:D66" ca="1" si="11">IF(C56="","",TEXT(C56,"AAA"))</f>
        <v>金</v>
      </c>
      <c r="E56" s="42"/>
      <c r="F56" s="23"/>
      <c r="G56" s="12"/>
      <c r="H56" s="529"/>
      <c r="I56" s="530"/>
      <c r="J56" s="14"/>
      <c r="K56" s="12"/>
      <c r="L56" s="32"/>
      <c r="M56" s="11">
        <f t="shared" ref="M56:M66" ca="1" si="12">C56</f>
        <v>45737</v>
      </c>
      <c r="N56" s="12" t="str">
        <f t="shared" ref="N56:O66" ca="1" si="13">D56</f>
        <v>金</v>
      </c>
      <c r="O56" s="41">
        <f>E56</f>
        <v>0</v>
      </c>
      <c r="P56" s="14">
        <f t="shared" ref="P56:P66" si="14">F56</f>
        <v>0</v>
      </c>
      <c r="Q56" s="24"/>
      <c r="R56" s="531"/>
      <c r="S56" s="532"/>
      <c r="T56" s="23"/>
      <c r="U56" s="24"/>
    </row>
    <row r="57" spans="1:21" ht="46.5" customHeight="1" x14ac:dyDescent="0.15">
      <c r="A57">
        <v>82</v>
      </c>
      <c r="C57" s="11">
        <f ca="1">1+C56</f>
        <v>45738</v>
      </c>
      <c r="D57" s="12" t="str">
        <f t="shared" ca="1" si="11"/>
        <v>土</v>
      </c>
      <c r="E57" s="42"/>
      <c r="F57" s="23"/>
      <c r="G57" s="12"/>
      <c r="H57" s="529"/>
      <c r="I57" s="530"/>
      <c r="J57" s="14"/>
      <c r="K57" s="12"/>
      <c r="L57" s="32"/>
      <c r="M57" s="11">
        <f t="shared" ca="1" si="12"/>
        <v>45738</v>
      </c>
      <c r="N57" s="12" t="str">
        <f t="shared" ca="1" si="13"/>
        <v>土</v>
      </c>
      <c r="O57" s="41">
        <f t="shared" si="13"/>
        <v>0</v>
      </c>
      <c r="P57" s="14">
        <f t="shared" si="14"/>
        <v>0</v>
      </c>
      <c r="Q57" s="24"/>
      <c r="R57" s="531"/>
      <c r="S57" s="532"/>
      <c r="T57" s="23"/>
      <c r="U57" s="24"/>
    </row>
    <row r="58" spans="1:21" ht="46.5" customHeight="1" x14ac:dyDescent="0.15">
      <c r="A58">
        <v>83</v>
      </c>
      <c r="C58" s="11">
        <f t="shared" ref="C58:C65" ca="1" si="15">1+C57</f>
        <v>45739</v>
      </c>
      <c r="D58" s="12" t="str">
        <f t="shared" ca="1" si="11"/>
        <v>日</v>
      </c>
      <c r="E58" s="42"/>
      <c r="F58" s="23"/>
      <c r="G58" s="10"/>
      <c r="H58" s="529"/>
      <c r="I58" s="530"/>
      <c r="J58" s="14"/>
      <c r="K58" s="12"/>
      <c r="L58" s="32"/>
      <c r="M58" s="11">
        <f t="shared" ca="1" si="12"/>
        <v>45739</v>
      </c>
      <c r="N58" s="12" t="str">
        <f t="shared" ca="1" si="13"/>
        <v>日</v>
      </c>
      <c r="O58" s="41">
        <f t="shared" si="13"/>
        <v>0</v>
      </c>
      <c r="P58" s="14">
        <f t="shared" si="14"/>
        <v>0</v>
      </c>
      <c r="Q58" s="24"/>
      <c r="R58" s="531"/>
      <c r="S58" s="532"/>
      <c r="T58" s="23"/>
      <c r="U58" s="24"/>
    </row>
    <row r="59" spans="1:21" ht="46.5" customHeight="1" x14ac:dyDescent="0.15">
      <c r="A59">
        <v>84</v>
      </c>
      <c r="C59" s="11">
        <f t="shared" ca="1" si="15"/>
        <v>45740</v>
      </c>
      <c r="D59" s="12" t="str">
        <f t="shared" ca="1" si="11"/>
        <v>月</v>
      </c>
      <c r="E59" s="42"/>
      <c r="F59" s="23"/>
      <c r="G59" s="10"/>
      <c r="H59" s="529"/>
      <c r="I59" s="530"/>
      <c r="J59" s="14"/>
      <c r="K59" s="12"/>
      <c r="L59" s="32"/>
      <c r="M59" s="11">
        <f t="shared" ca="1" si="12"/>
        <v>45740</v>
      </c>
      <c r="N59" s="12" t="str">
        <f t="shared" ca="1" si="13"/>
        <v>月</v>
      </c>
      <c r="O59" s="41">
        <f t="shared" si="13"/>
        <v>0</v>
      </c>
      <c r="P59" s="14">
        <f t="shared" si="14"/>
        <v>0</v>
      </c>
      <c r="Q59" s="24"/>
      <c r="R59" s="531"/>
      <c r="S59" s="532"/>
      <c r="T59" s="23"/>
      <c r="U59" s="24"/>
    </row>
    <row r="60" spans="1:21" ht="46.5" customHeight="1" x14ac:dyDescent="0.15">
      <c r="A60">
        <v>85</v>
      </c>
      <c r="C60" s="11">
        <f t="shared" ca="1" si="15"/>
        <v>45741</v>
      </c>
      <c r="D60" s="12" t="str">
        <f t="shared" ca="1" si="11"/>
        <v>火</v>
      </c>
      <c r="E60" s="42"/>
      <c r="F60" s="23"/>
      <c r="G60" s="12"/>
      <c r="H60" s="529"/>
      <c r="I60" s="530"/>
      <c r="J60" s="14"/>
      <c r="K60" s="12"/>
      <c r="L60" s="32"/>
      <c r="M60" s="11">
        <f t="shared" ca="1" si="12"/>
        <v>45741</v>
      </c>
      <c r="N60" s="12" t="str">
        <f t="shared" ca="1" si="13"/>
        <v>火</v>
      </c>
      <c r="O60" s="41">
        <f t="shared" si="13"/>
        <v>0</v>
      </c>
      <c r="P60" s="14">
        <f t="shared" si="14"/>
        <v>0</v>
      </c>
      <c r="Q60" s="24"/>
      <c r="R60" s="531"/>
      <c r="S60" s="532"/>
      <c r="T60" s="23"/>
      <c r="U60" s="24"/>
    </row>
    <row r="61" spans="1:21" ht="46.5" customHeight="1" x14ac:dyDescent="0.15">
      <c r="A61">
        <v>86</v>
      </c>
      <c r="C61" s="11">
        <f t="shared" ca="1" si="15"/>
        <v>45742</v>
      </c>
      <c r="D61" s="12" t="str">
        <f t="shared" ca="1" si="11"/>
        <v>水</v>
      </c>
      <c r="E61" s="42"/>
      <c r="F61" s="23"/>
      <c r="G61" s="12"/>
      <c r="H61" s="529"/>
      <c r="I61" s="530"/>
      <c r="J61" s="14"/>
      <c r="K61" s="12"/>
      <c r="L61" s="32"/>
      <c r="M61" s="11">
        <f t="shared" ca="1" si="12"/>
        <v>45742</v>
      </c>
      <c r="N61" s="12" t="str">
        <f t="shared" ca="1" si="13"/>
        <v>水</v>
      </c>
      <c r="O61" s="41">
        <f t="shared" si="13"/>
        <v>0</v>
      </c>
      <c r="P61" s="14">
        <f t="shared" si="14"/>
        <v>0</v>
      </c>
      <c r="Q61" s="24"/>
      <c r="R61" s="531"/>
      <c r="S61" s="532"/>
      <c r="T61" s="23"/>
      <c r="U61" s="24"/>
    </row>
    <row r="62" spans="1:21" ht="46.5" customHeight="1" x14ac:dyDescent="0.15">
      <c r="A62">
        <v>87</v>
      </c>
      <c r="C62" s="11">
        <f t="shared" ca="1" si="15"/>
        <v>45743</v>
      </c>
      <c r="D62" s="12" t="str">
        <f t="shared" ca="1" si="11"/>
        <v>木</v>
      </c>
      <c r="E62" s="42"/>
      <c r="F62" s="23"/>
      <c r="G62" s="12"/>
      <c r="H62" s="529"/>
      <c r="I62" s="530"/>
      <c r="J62" s="14"/>
      <c r="K62" s="12"/>
      <c r="L62" s="32"/>
      <c r="M62" s="11">
        <f t="shared" ca="1" si="12"/>
        <v>45743</v>
      </c>
      <c r="N62" s="12" t="str">
        <f t="shared" ca="1" si="13"/>
        <v>木</v>
      </c>
      <c r="O62" s="41">
        <f t="shared" si="13"/>
        <v>0</v>
      </c>
      <c r="P62" s="14">
        <f t="shared" si="14"/>
        <v>0</v>
      </c>
      <c r="Q62" s="24"/>
      <c r="R62" s="531"/>
      <c r="S62" s="532"/>
      <c r="T62" s="23"/>
      <c r="U62" s="24"/>
    </row>
    <row r="63" spans="1:21" ht="46.5" customHeight="1" x14ac:dyDescent="0.15">
      <c r="A63">
        <v>88</v>
      </c>
      <c r="C63" s="11">
        <f t="shared" ca="1" si="15"/>
        <v>45744</v>
      </c>
      <c r="D63" s="12" t="str">
        <f t="shared" ca="1" si="11"/>
        <v>金</v>
      </c>
      <c r="E63" s="42"/>
      <c r="F63" s="23"/>
      <c r="G63" s="12"/>
      <c r="H63" s="529"/>
      <c r="I63" s="530"/>
      <c r="J63" s="14"/>
      <c r="K63" s="12"/>
      <c r="L63" s="32"/>
      <c r="M63" s="11">
        <f t="shared" ca="1" si="12"/>
        <v>45744</v>
      </c>
      <c r="N63" s="12" t="str">
        <f t="shared" ca="1" si="13"/>
        <v>金</v>
      </c>
      <c r="O63" s="41">
        <f t="shared" si="13"/>
        <v>0</v>
      </c>
      <c r="P63" s="14">
        <f t="shared" si="14"/>
        <v>0</v>
      </c>
      <c r="Q63" s="24"/>
      <c r="R63" s="531"/>
      <c r="S63" s="532"/>
      <c r="T63" s="23"/>
      <c r="U63" s="24"/>
    </row>
    <row r="64" spans="1:21" ht="46.5" customHeight="1" x14ac:dyDescent="0.15">
      <c r="A64">
        <v>89</v>
      </c>
      <c r="C64" s="11">
        <f t="shared" ca="1" si="15"/>
        <v>45745</v>
      </c>
      <c r="D64" s="12" t="str">
        <f t="shared" ca="1" si="11"/>
        <v>土</v>
      </c>
      <c r="E64" s="42"/>
      <c r="F64" s="23"/>
      <c r="G64" s="12"/>
      <c r="H64" s="529"/>
      <c r="I64" s="530"/>
      <c r="J64" s="14"/>
      <c r="K64" s="12"/>
      <c r="L64" s="32"/>
      <c r="M64" s="11">
        <f t="shared" ca="1" si="12"/>
        <v>45745</v>
      </c>
      <c r="N64" s="12" t="str">
        <f t="shared" ca="1" si="13"/>
        <v>土</v>
      </c>
      <c r="O64" s="41">
        <f t="shared" si="13"/>
        <v>0</v>
      </c>
      <c r="P64" s="14">
        <f t="shared" si="14"/>
        <v>0</v>
      </c>
      <c r="Q64" s="24"/>
      <c r="R64" s="531"/>
      <c r="S64" s="532"/>
      <c r="T64" s="23"/>
      <c r="U64" s="24"/>
    </row>
    <row r="65" spans="1:21" ht="46.5" customHeight="1" x14ac:dyDescent="0.15">
      <c r="A65">
        <v>90</v>
      </c>
      <c r="C65" s="11">
        <f t="shared" ca="1" si="15"/>
        <v>45746</v>
      </c>
      <c r="D65" s="12" t="str">
        <f t="shared" ca="1" si="11"/>
        <v>日</v>
      </c>
      <c r="E65" s="42"/>
      <c r="F65" s="23"/>
      <c r="G65" s="12"/>
      <c r="H65" s="529"/>
      <c r="I65" s="530"/>
      <c r="J65" s="14"/>
      <c r="K65" s="12"/>
      <c r="L65" s="32"/>
      <c r="M65" s="11">
        <f t="shared" ca="1" si="12"/>
        <v>45746</v>
      </c>
      <c r="N65" s="12" t="str">
        <f t="shared" ca="1" si="13"/>
        <v>日</v>
      </c>
      <c r="O65" s="41">
        <f t="shared" si="13"/>
        <v>0</v>
      </c>
      <c r="P65" s="14">
        <f t="shared" si="14"/>
        <v>0</v>
      </c>
      <c r="Q65" s="24"/>
      <c r="R65" s="531"/>
      <c r="S65" s="532"/>
      <c r="T65" s="23"/>
      <c r="U65" s="24"/>
    </row>
    <row r="66" spans="1:21" ht="46.5" customHeight="1" x14ac:dyDescent="0.15">
      <c r="A66">
        <v>91</v>
      </c>
      <c r="C66" s="11">
        <f ca="1">1+C65</f>
        <v>45747</v>
      </c>
      <c r="D66" s="12" t="str">
        <f t="shared" ca="1" si="11"/>
        <v>月</v>
      </c>
      <c r="E66" s="42"/>
      <c r="F66" s="23"/>
      <c r="G66" s="12"/>
      <c r="H66" s="529"/>
      <c r="I66" s="530"/>
      <c r="J66" s="14"/>
      <c r="K66" s="12"/>
      <c r="L66" s="32"/>
      <c r="M66" s="11">
        <f t="shared" ca="1" si="12"/>
        <v>45747</v>
      </c>
      <c r="N66" s="12" t="str">
        <f t="shared" ca="1" si="13"/>
        <v>月</v>
      </c>
      <c r="O66" s="41">
        <f t="shared" si="13"/>
        <v>0</v>
      </c>
      <c r="P66" s="14">
        <f t="shared" si="14"/>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5" x14ac:dyDescent="0.15">
      <c r="C5" s="6"/>
      <c r="M5" s="6"/>
      <c r="X5" s="3"/>
    </row>
    <row r="6" spans="1:25" x14ac:dyDescent="0.15">
      <c r="C6" s="6"/>
      <c r="I6" s="536" t="e">
        <f>初期入力!#REF!</f>
        <v>#REF!</v>
      </c>
      <c r="J6" s="536"/>
      <c r="K6" s="536"/>
      <c r="M6" s="6"/>
      <c r="S6" s="536" t="e">
        <f>初期入力!#REF!</f>
        <v>#REF!</v>
      </c>
      <c r="T6" s="536"/>
      <c r="U6" s="536"/>
      <c r="X6" s="2" t="s">
        <v>11</v>
      </c>
    </row>
    <row r="7" spans="1:25" ht="13.5" customHeight="1" x14ac:dyDescent="0.15">
      <c r="C7" s="4"/>
      <c r="D7" s="536">
        <f>初期入力!$D$5</f>
        <v>0</v>
      </c>
      <c r="E7" s="536"/>
      <c r="F7" s="536"/>
      <c r="I7" s="536"/>
      <c r="J7" s="536"/>
      <c r="K7" s="536"/>
      <c r="M7" s="4"/>
      <c r="N7" s="536">
        <f>初期入力!$D$5</f>
        <v>0</v>
      </c>
      <c r="O7" s="536"/>
      <c r="P7" s="536"/>
      <c r="S7" s="536"/>
      <c r="T7" s="536"/>
      <c r="U7" s="536"/>
      <c r="X7" s="2" t="s">
        <v>30</v>
      </c>
    </row>
    <row r="8" spans="1:25" ht="14.25" x14ac:dyDescent="0.15">
      <c r="C8" s="8" t="s">
        <v>24</v>
      </c>
      <c r="D8" s="537"/>
      <c r="E8" s="537"/>
      <c r="F8" s="537"/>
      <c r="H8" s="9" t="s">
        <v>25</v>
      </c>
      <c r="I8" s="537"/>
      <c r="J8" s="537"/>
      <c r="K8" s="537"/>
      <c r="L8" s="27"/>
      <c r="M8" s="8" t="s">
        <v>24</v>
      </c>
      <c r="N8" s="537"/>
      <c r="O8" s="537"/>
      <c r="P8" s="537"/>
      <c r="R8" s="9" t="s">
        <v>25</v>
      </c>
      <c r="S8" s="537"/>
      <c r="T8" s="537"/>
      <c r="U8" s="537"/>
    </row>
    <row r="9" spans="1:25" x14ac:dyDescent="0.15">
      <c r="W9" s="3"/>
      <c r="X9" s="3"/>
    </row>
    <row r="10" spans="1:25"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5" x14ac:dyDescent="0.15">
      <c r="C11" s="4"/>
      <c r="M11" s="4"/>
      <c r="W11" s="68" t="s">
        <v>13</v>
      </c>
      <c r="X11" s="2" t="s">
        <v>42</v>
      </c>
    </row>
    <row r="12" spans="1:25"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5" x14ac:dyDescent="0.15">
      <c r="C13" s="540"/>
      <c r="D13" s="540"/>
      <c r="E13" s="535"/>
      <c r="F13" s="533"/>
      <c r="G13" s="533"/>
      <c r="H13" s="533"/>
      <c r="I13" s="533"/>
      <c r="J13" s="533"/>
      <c r="K13" s="533"/>
      <c r="L13" s="32"/>
      <c r="M13" s="540"/>
      <c r="N13" s="540"/>
      <c r="O13" s="535"/>
      <c r="P13" s="533"/>
      <c r="Q13" s="533"/>
      <c r="R13" s="533"/>
      <c r="S13" s="533"/>
      <c r="T13" s="533"/>
      <c r="U13" s="533"/>
    </row>
    <row r="14" spans="1:25"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5" x14ac:dyDescent="0.15">
      <c r="C15" s="541"/>
      <c r="D15" s="541"/>
      <c r="E15" s="535"/>
      <c r="F15" s="533"/>
      <c r="G15" s="533"/>
      <c r="H15" s="533"/>
      <c r="I15" s="533"/>
      <c r="J15" s="533"/>
      <c r="K15" s="533"/>
      <c r="L15" s="32"/>
      <c r="M15" s="541"/>
      <c r="N15" s="541"/>
      <c r="O15" s="535"/>
      <c r="P15" s="533"/>
      <c r="Q15" s="533"/>
      <c r="R15" s="533"/>
      <c r="S15" s="533"/>
      <c r="T15" s="533"/>
      <c r="U15" s="533"/>
    </row>
    <row r="16" spans="1:25" ht="46.5" customHeight="1" x14ac:dyDescent="0.15">
      <c r="A16">
        <v>92</v>
      </c>
      <c r="C16" s="11">
        <f ca="1">VLOOKUP(ｶﾚﾝﾀﾞｰ!$QT$1,ｶﾚﾝﾀﾞｰ!$QS$5:$AGJ$45,4,FALSE)</f>
        <v>45748</v>
      </c>
      <c r="D16" s="12" t="str">
        <f ca="1">IF(C16="","",TEXT(C16,"AAA"))</f>
        <v>火</v>
      </c>
      <c r="E16" s="42"/>
      <c r="F16" s="23"/>
      <c r="G16" s="12"/>
      <c r="H16" s="529"/>
      <c r="I16" s="530"/>
      <c r="J16" s="14"/>
      <c r="K16" s="12"/>
      <c r="L16" s="32"/>
      <c r="M16" s="11">
        <f ca="1">C16</f>
        <v>45748</v>
      </c>
      <c r="N16" s="12" t="str">
        <f ca="1">D16</f>
        <v>火</v>
      </c>
      <c r="O16" s="41">
        <f>E16</f>
        <v>0</v>
      </c>
      <c r="P16" s="14">
        <f>F16</f>
        <v>0</v>
      </c>
      <c r="Q16" s="24"/>
      <c r="R16" s="531"/>
      <c r="S16" s="532"/>
      <c r="T16" s="23"/>
      <c r="U16" s="24"/>
      <c r="Y16">
        <v>94</v>
      </c>
    </row>
    <row r="17" spans="1:25" ht="46.5" customHeight="1" x14ac:dyDescent="0.15">
      <c r="A17">
        <v>93</v>
      </c>
      <c r="C17" s="11">
        <f ca="1">1+C16</f>
        <v>45749</v>
      </c>
      <c r="D17" s="12" t="str">
        <f t="shared" ref="D17:D25" ca="1" si="0">IF(C17="","",TEXT(C17,"AAA"))</f>
        <v>水</v>
      </c>
      <c r="E17" s="42"/>
      <c r="F17" s="23"/>
      <c r="G17" s="12"/>
      <c r="H17" s="529"/>
      <c r="I17" s="530"/>
      <c r="J17" s="14"/>
      <c r="K17" s="12"/>
      <c r="L17" s="32"/>
      <c r="M17" s="11">
        <f t="shared" ref="M17:P26" ca="1" si="1">C17</f>
        <v>45749</v>
      </c>
      <c r="N17" s="12" t="str">
        <f t="shared" ca="1" si="1"/>
        <v>水</v>
      </c>
      <c r="O17" s="41">
        <f t="shared" si="1"/>
        <v>0</v>
      </c>
      <c r="P17" s="14">
        <f t="shared" si="1"/>
        <v>0</v>
      </c>
      <c r="Q17" s="24"/>
      <c r="R17" s="531"/>
      <c r="S17" s="532"/>
      <c r="T17" s="23"/>
      <c r="U17" s="24"/>
      <c r="Y17">
        <f>1+Y16</f>
        <v>95</v>
      </c>
    </row>
    <row r="18" spans="1:25" ht="46.5" customHeight="1" x14ac:dyDescent="0.15">
      <c r="A18">
        <v>94</v>
      </c>
      <c r="C18" s="11">
        <f t="shared" ref="C18:C24" ca="1" si="2">1+C17</f>
        <v>45750</v>
      </c>
      <c r="D18" s="12" t="str">
        <f t="shared" ca="1" si="0"/>
        <v>木</v>
      </c>
      <c r="E18" s="42"/>
      <c r="F18" s="23"/>
      <c r="G18" s="10"/>
      <c r="H18" s="529"/>
      <c r="I18" s="530"/>
      <c r="J18" s="14"/>
      <c r="K18" s="12"/>
      <c r="L18" s="32"/>
      <c r="M18" s="11">
        <f t="shared" ca="1" si="1"/>
        <v>45750</v>
      </c>
      <c r="N18" s="12" t="str">
        <f t="shared" ca="1" si="1"/>
        <v>木</v>
      </c>
      <c r="O18" s="41">
        <f t="shared" si="1"/>
        <v>0</v>
      </c>
      <c r="P18" s="14">
        <f t="shared" si="1"/>
        <v>0</v>
      </c>
      <c r="Q18" s="24"/>
      <c r="R18" s="531"/>
      <c r="S18" s="532"/>
      <c r="T18" s="23"/>
      <c r="U18" s="24"/>
      <c r="Y18">
        <f t="shared" ref="Y18:Y26" si="3">1+Y17</f>
        <v>96</v>
      </c>
    </row>
    <row r="19" spans="1:25" ht="46.5" customHeight="1" x14ac:dyDescent="0.15">
      <c r="A19">
        <v>95</v>
      </c>
      <c r="C19" s="11">
        <f t="shared" ca="1" si="2"/>
        <v>45751</v>
      </c>
      <c r="D19" s="12" t="str">
        <f t="shared" ca="1" si="0"/>
        <v>金</v>
      </c>
      <c r="E19" s="42"/>
      <c r="F19" s="23"/>
      <c r="G19" s="10"/>
      <c r="H19" s="529"/>
      <c r="I19" s="530"/>
      <c r="J19" s="14"/>
      <c r="K19" s="12"/>
      <c r="L19" s="32"/>
      <c r="M19" s="11">
        <f t="shared" ca="1" si="1"/>
        <v>45751</v>
      </c>
      <c r="N19" s="12" t="str">
        <f t="shared" ca="1" si="1"/>
        <v>金</v>
      </c>
      <c r="O19" s="41">
        <f t="shared" si="1"/>
        <v>0</v>
      </c>
      <c r="P19" s="14">
        <f t="shared" si="1"/>
        <v>0</v>
      </c>
      <c r="Q19" s="24"/>
      <c r="R19" s="531"/>
      <c r="S19" s="532"/>
      <c r="T19" s="23"/>
      <c r="U19" s="24"/>
      <c r="Y19">
        <f t="shared" si="3"/>
        <v>97</v>
      </c>
    </row>
    <row r="20" spans="1:25" ht="46.5" customHeight="1" x14ac:dyDescent="0.15">
      <c r="A20">
        <v>96</v>
      </c>
      <c r="C20" s="11">
        <f t="shared" ca="1" si="2"/>
        <v>45752</v>
      </c>
      <c r="D20" s="12" t="str">
        <f t="shared" ca="1" si="0"/>
        <v>土</v>
      </c>
      <c r="E20" s="42"/>
      <c r="F20" s="23"/>
      <c r="G20" s="12"/>
      <c r="H20" s="529"/>
      <c r="I20" s="530"/>
      <c r="J20" s="14"/>
      <c r="K20" s="12"/>
      <c r="L20" s="32"/>
      <c r="M20" s="11">
        <f t="shared" ca="1" si="1"/>
        <v>45752</v>
      </c>
      <c r="N20" s="12" t="str">
        <f t="shared" ca="1" si="1"/>
        <v>土</v>
      </c>
      <c r="O20" s="41">
        <f t="shared" si="1"/>
        <v>0</v>
      </c>
      <c r="P20" s="14">
        <f t="shared" si="1"/>
        <v>0</v>
      </c>
      <c r="Q20" s="24"/>
      <c r="R20" s="531"/>
      <c r="S20" s="532"/>
      <c r="T20" s="23"/>
      <c r="U20" s="24"/>
      <c r="Y20">
        <f t="shared" si="3"/>
        <v>98</v>
      </c>
    </row>
    <row r="21" spans="1:25" ht="46.5" customHeight="1" x14ac:dyDescent="0.15">
      <c r="A21">
        <v>97</v>
      </c>
      <c r="C21" s="11">
        <f t="shared" ca="1" si="2"/>
        <v>45753</v>
      </c>
      <c r="D21" s="12" t="str">
        <f t="shared" ca="1" si="0"/>
        <v>日</v>
      </c>
      <c r="E21" s="42"/>
      <c r="F21" s="23"/>
      <c r="G21" s="12"/>
      <c r="H21" s="529"/>
      <c r="I21" s="530"/>
      <c r="J21" s="14"/>
      <c r="K21" s="12"/>
      <c r="L21" s="32"/>
      <c r="M21" s="11">
        <f t="shared" ca="1" si="1"/>
        <v>45753</v>
      </c>
      <c r="N21" s="12" t="str">
        <f t="shared" ca="1" si="1"/>
        <v>日</v>
      </c>
      <c r="O21" s="41">
        <f t="shared" si="1"/>
        <v>0</v>
      </c>
      <c r="P21" s="14">
        <f t="shared" si="1"/>
        <v>0</v>
      </c>
      <c r="Q21" s="24"/>
      <c r="R21" s="531"/>
      <c r="S21" s="532"/>
      <c r="T21" s="23"/>
      <c r="U21" s="24"/>
      <c r="Y21">
        <f t="shared" si="3"/>
        <v>99</v>
      </c>
    </row>
    <row r="22" spans="1:25" ht="46.5" customHeight="1" x14ac:dyDescent="0.15">
      <c r="A22">
        <v>98</v>
      </c>
      <c r="C22" s="11">
        <f t="shared" ca="1" si="2"/>
        <v>45754</v>
      </c>
      <c r="D22" s="12" t="str">
        <f t="shared" ca="1" si="0"/>
        <v>月</v>
      </c>
      <c r="E22" s="42"/>
      <c r="F22" s="23"/>
      <c r="G22" s="12"/>
      <c r="H22" s="529"/>
      <c r="I22" s="530"/>
      <c r="J22" s="14"/>
      <c r="K22" s="12"/>
      <c r="L22" s="32"/>
      <c r="M22" s="11">
        <f t="shared" ca="1" si="1"/>
        <v>45754</v>
      </c>
      <c r="N22" s="12" t="str">
        <f t="shared" ca="1" si="1"/>
        <v>月</v>
      </c>
      <c r="O22" s="41">
        <f t="shared" si="1"/>
        <v>0</v>
      </c>
      <c r="P22" s="14">
        <f t="shared" si="1"/>
        <v>0</v>
      </c>
      <c r="Q22" s="24"/>
      <c r="R22" s="531"/>
      <c r="S22" s="532"/>
      <c r="T22" s="23"/>
      <c r="U22" s="24"/>
      <c r="Y22">
        <f t="shared" si="3"/>
        <v>100</v>
      </c>
    </row>
    <row r="23" spans="1:25" ht="46.5" customHeight="1" x14ac:dyDescent="0.15">
      <c r="A23">
        <v>99</v>
      </c>
      <c r="C23" s="11">
        <f t="shared" ca="1" si="2"/>
        <v>45755</v>
      </c>
      <c r="D23" s="12" t="str">
        <f t="shared" ca="1" si="0"/>
        <v>火</v>
      </c>
      <c r="E23" s="42"/>
      <c r="F23" s="23"/>
      <c r="G23" s="12"/>
      <c r="H23" s="529"/>
      <c r="I23" s="530"/>
      <c r="J23" s="14"/>
      <c r="K23" s="12"/>
      <c r="L23" s="32"/>
      <c r="M23" s="11">
        <f t="shared" ca="1" si="1"/>
        <v>45755</v>
      </c>
      <c r="N23" s="12" t="str">
        <f t="shared" ca="1" si="1"/>
        <v>火</v>
      </c>
      <c r="O23" s="41">
        <f t="shared" si="1"/>
        <v>0</v>
      </c>
      <c r="P23" s="14">
        <f t="shared" si="1"/>
        <v>0</v>
      </c>
      <c r="Q23" s="24"/>
      <c r="R23" s="531"/>
      <c r="S23" s="532"/>
      <c r="T23" s="23"/>
      <c r="U23" s="24"/>
      <c r="Y23">
        <f t="shared" si="3"/>
        <v>101</v>
      </c>
    </row>
    <row r="24" spans="1:25" ht="46.5" customHeight="1" x14ac:dyDescent="0.15">
      <c r="A24">
        <v>100</v>
      </c>
      <c r="C24" s="11">
        <f t="shared" ca="1" si="2"/>
        <v>45756</v>
      </c>
      <c r="D24" s="12" t="str">
        <f t="shared" ca="1" si="0"/>
        <v>水</v>
      </c>
      <c r="E24" s="42"/>
      <c r="F24" s="23"/>
      <c r="G24" s="12"/>
      <c r="H24" s="529"/>
      <c r="I24" s="530"/>
      <c r="J24" s="14"/>
      <c r="K24" s="12"/>
      <c r="L24" s="32"/>
      <c r="M24" s="11">
        <f t="shared" ca="1" si="1"/>
        <v>45756</v>
      </c>
      <c r="N24" s="12" t="str">
        <f t="shared" ca="1" si="1"/>
        <v>水</v>
      </c>
      <c r="O24" s="41">
        <f t="shared" si="1"/>
        <v>0</v>
      </c>
      <c r="P24" s="14">
        <f t="shared" si="1"/>
        <v>0</v>
      </c>
      <c r="Q24" s="24"/>
      <c r="R24" s="531"/>
      <c r="S24" s="532"/>
      <c r="T24" s="23"/>
      <c r="U24" s="24"/>
      <c r="Y24">
        <f t="shared" si="3"/>
        <v>102</v>
      </c>
    </row>
    <row r="25" spans="1:25" ht="46.5" customHeight="1" x14ac:dyDescent="0.15">
      <c r="A25">
        <v>101</v>
      </c>
      <c r="C25" s="11">
        <f ca="1">1+C24</f>
        <v>45757</v>
      </c>
      <c r="D25" s="12" t="str">
        <f t="shared" ca="1" si="0"/>
        <v>木</v>
      </c>
      <c r="E25" s="42"/>
      <c r="F25" s="23"/>
      <c r="G25" s="12"/>
      <c r="H25" s="529"/>
      <c r="I25" s="530"/>
      <c r="J25" s="14"/>
      <c r="K25" s="12"/>
      <c r="L25" s="32"/>
      <c r="M25" s="11">
        <f t="shared" ca="1" si="1"/>
        <v>45757</v>
      </c>
      <c r="N25" s="12" t="str">
        <f t="shared" ca="1" si="1"/>
        <v>木</v>
      </c>
      <c r="O25" s="41">
        <f t="shared" si="1"/>
        <v>0</v>
      </c>
      <c r="P25" s="14">
        <f t="shared" si="1"/>
        <v>0</v>
      </c>
      <c r="Q25" s="24"/>
      <c r="R25" s="531"/>
      <c r="S25" s="532"/>
      <c r="T25" s="23"/>
      <c r="U25" s="24"/>
      <c r="Y25">
        <f t="shared" si="3"/>
        <v>103</v>
      </c>
    </row>
    <row r="26" spans="1:25"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c r="Y26">
        <f t="shared" si="3"/>
        <v>104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102</v>
      </c>
      <c r="C36" s="11">
        <f ca="1">1+C25</f>
        <v>45758</v>
      </c>
      <c r="D36" s="12" t="str">
        <f ca="1">IF(C36="","",TEXT(C36,"AAA"))</f>
        <v>金</v>
      </c>
      <c r="E36" s="42"/>
      <c r="F36" s="23"/>
      <c r="G36" s="12"/>
      <c r="H36" s="529"/>
      <c r="I36" s="530"/>
      <c r="J36" s="14"/>
      <c r="K36" s="12"/>
      <c r="L36" s="32"/>
      <c r="M36" s="11">
        <f t="shared" ref="M36:O46" ca="1" si="4">C36</f>
        <v>45758</v>
      </c>
      <c r="N36" s="12" t="str">
        <f t="shared" ca="1" si="4"/>
        <v>金</v>
      </c>
      <c r="O36" s="41">
        <f>E36</f>
        <v>0</v>
      </c>
      <c r="P36" s="14">
        <f t="shared" ref="P36:P46" si="5">F36</f>
        <v>0</v>
      </c>
      <c r="Q36" s="24"/>
      <c r="R36" s="531"/>
      <c r="S36" s="532"/>
      <c r="T36" s="23"/>
      <c r="U36" s="24"/>
      <c r="Y36">
        <v>104</v>
      </c>
    </row>
    <row r="37" spans="1:25" ht="46.5" customHeight="1" x14ac:dyDescent="0.15">
      <c r="A37">
        <v>103</v>
      </c>
      <c r="C37" s="11">
        <f ca="1">1+C36</f>
        <v>45759</v>
      </c>
      <c r="D37" s="12" t="str">
        <f t="shared" ref="D37:D45" ca="1" si="6">IF(C37="","",TEXT(C37,"AAA"))</f>
        <v>土</v>
      </c>
      <c r="E37" s="42"/>
      <c r="F37" s="23"/>
      <c r="G37" s="12"/>
      <c r="H37" s="529"/>
      <c r="I37" s="530"/>
      <c r="J37" s="14"/>
      <c r="K37" s="12"/>
      <c r="L37" s="32"/>
      <c r="M37" s="11">
        <f t="shared" ca="1" si="4"/>
        <v>45759</v>
      </c>
      <c r="N37" s="12" t="str">
        <f t="shared" ca="1" si="4"/>
        <v>土</v>
      </c>
      <c r="O37" s="41">
        <f t="shared" si="4"/>
        <v>0</v>
      </c>
      <c r="P37" s="14">
        <f t="shared" si="5"/>
        <v>0</v>
      </c>
      <c r="Q37" s="24"/>
      <c r="R37" s="531"/>
      <c r="S37" s="532"/>
      <c r="T37" s="23"/>
      <c r="U37" s="24"/>
      <c r="Y37">
        <f t="shared" ref="Y37:Y46" si="7">1+Y36</f>
        <v>105</v>
      </c>
    </row>
    <row r="38" spans="1:25" ht="46.5" customHeight="1" x14ac:dyDescent="0.15">
      <c r="A38">
        <v>104</v>
      </c>
      <c r="C38" s="11">
        <f t="shared" ref="C38:C45" ca="1" si="8">1+C37</f>
        <v>45760</v>
      </c>
      <c r="D38" s="12" t="str">
        <f t="shared" ca="1" si="6"/>
        <v>日</v>
      </c>
      <c r="E38" s="42"/>
      <c r="F38" s="23"/>
      <c r="G38" s="10"/>
      <c r="H38" s="529"/>
      <c r="I38" s="530"/>
      <c r="J38" s="14"/>
      <c r="K38" s="12"/>
      <c r="L38" s="32"/>
      <c r="M38" s="11">
        <f t="shared" ca="1" si="4"/>
        <v>45760</v>
      </c>
      <c r="N38" s="12" t="str">
        <f t="shared" ca="1" si="4"/>
        <v>日</v>
      </c>
      <c r="O38" s="41">
        <f t="shared" si="4"/>
        <v>0</v>
      </c>
      <c r="P38" s="14">
        <f t="shared" si="5"/>
        <v>0</v>
      </c>
      <c r="Q38" s="24"/>
      <c r="R38" s="531"/>
      <c r="S38" s="532"/>
      <c r="T38" s="23"/>
      <c r="U38" s="24"/>
      <c r="Y38">
        <f t="shared" si="7"/>
        <v>106</v>
      </c>
    </row>
    <row r="39" spans="1:25" ht="46.5" customHeight="1" x14ac:dyDescent="0.15">
      <c r="A39">
        <v>105</v>
      </c>
      <c r="C39" s="11">
        <f t="shared" ca="1" si="8"/>
        <v>45761</v>
      </c>
      <c r="D39" s="12" t="str">
        <f t="shared" ca="1" si="6"/>
        <v>月</v>
      </c>
      <c r="E39" s="42"/>
      <c r="F39" s="23"/>
      <c r="G39" s="10"/>
      <c r="H39" s="529"/>
      <c r="I39" s="530"/>
      <c r="J39" s="14"/>
      <c r="K39" s="12"/>
      <c r="L39" s="32"/>
      <c r="M39" s="11">
        <f t="shared" ca="1" si="4"/>
        <v>45761</v>
      </c>
      <c r="N39" s="12" t="str">
        <f t="shared" ca="1" si="4"/>
        <v>月</v>
      </c>
      <c r="O39" s="41">
        <f t="shared" si="4"/>
        <v>0</v>
      </c>
      <c r="P39" s="14">
        <f t="shared" si="5"/>
        <v>0</v>
      </c>
      <c r="Q39" s="24"/>
      <c r="R39" s="531"/>
      <c r="S39" s="532"/>
      <c r="T39" s="23"/>
      <c r="U39" s="24"/>
      <c r="Y39">
        <f t="shared" si="7"/>
        <v>107</v>
      </c>
    </row>
    <row r="40" spans="1:25" ht="46.5" customHeight="1" x14ac:dyDescent="0.15">
      <c r="A40">
        <v>106</v>
      </c>
      <c r="C40" s="11">
        <f t="shared" ca="1" si="8"/>
        <v>45762</v>
      </c>
      <c r="D40" s="12" t="str">
        <f t="shared" ca="1" si="6"/>
        <v>火</v>
      </c>
      <c r="E40" s="42"/>
      <c r="F40" s="23"/>
      <c r="G40" s="12"/>
      <c r="H40" s="529"/>
      <c r="I40" s="530"/>
      <c r="J40" s="14"/>
      <c r="K40" s="12"/>
      <c r="L40" s="32"/>
      <c r="M40" s="11">
        <f t="shared" ca="1" si="4"/>
        <v>45762</v>
      </c>
      <c r="N40" s="12" t="str">
        <f t="shared" ca="1" si="4"/>
        <v>火</v>
      </c>
      <c r="O40" s="41">
        <f t="shared" si="4"/>
        <v>0</v>
      </c>
      <c r="P40" s="14">
        <f t="shared" si="5"/>
        <v>0</v>
      </c>
      <c r="Q40" s="24"/>
      <c r="R40" s="531"/>
      <c r="S40" s="532"/>
      <c r="T40" s="23"/>
      <c r="U40" s="24"/>
      <c r="Y40">
        <f t="shared" si="7"/>
        <v>108</v>
      </c>
    </row>
    <row r="41" spans="1:25" ht="46.5" customHeight="1" x14ac:dyDescent="0.15">
      <c r="A41">
        <v>107</v>
      </c>
      <c r="C41" s="11">
        <f t="shared" ca="1" si="8"/>
        <v>45763</v>
      </c>
      <c r="D41" s="12" t="str">
        <f t="shared" ca="1" si="6"/>
        <v>水</v>
      </c>
      <c r="E41" s="42"/>
      <c r="F41" s="23"/>
      <c r="G41" s="12"/>
      <c r="H41" s="529"/>
      <c r="I41" s="530"/>
      <c r="J41" s="14"/>
      <c r="K41" s="12"/>
      <c r="L41" s="32"/>
      <c r="M41" s="11">
        <f t="shared" ca="1" si="4"/>
        <v>45763</v>
      </c>
      <c r="N41" s="12" t="str">
        <f t="shared" ca="1" si="4"/>
        <v>水</v>
      </c>
      <c r="O41" s="41">
        <f t="shared" si="4"/>
        <v>0</v>
      </c>
      <c r="P41" s="14">
        <f t="shared" si="5"/>
        <v>0</v>
      </c>
      <c r="Q41" s="24"/>
      <c r="R41" s="531"/>
      <c r="S41" s="532"/>
      <c r="T41" s="23"/>
      <c r="U41" s="24"/>
      <c r="Y41">
        <f t="shared" si="7"/>
        <v>109</v>
      </c>
    </row>
    <row r="42" spans="1:25" ht="46.5" customHeight="1" x14ac:dyDescent="0.15">
      <c r="A42">
        <v>108</v>
      </c>
      <c r="C42" s="11">
        <f t="shared" ca="1" si="8"/>
        <v>45764</v>
      </c>
      <c r="D42" s="12" t="str">
        <f t="shared" ca="1" si="6"/>
        <v>木</v>
      </c>
      <c r="E42" s="42"/>
      <c r="F42" s="23"/>
      <c r="G42" s="12"/>
      <c r="H42" s="529"/>
      <c r="I42" s="530"/>
      <c r="J42" s="14"/>
      <c r="K42" s="12"/>
      <c r="L42" s="32"/>
      <c r="M42" s="11">
        <f t="shared" ca="1" si="4"/>
        <v>45764</v>
      </c>
      <c r="N42" s="12" t="str">
        <f t="shared" ca="1" si="4"/>
        <v>木</v>
      </c>
      <c r="O42" s="41">
        <f t="shared" si="4"/>
        <v>0</v>
      </c>
      <c r="P42" s="14">
        <f t="shared" si="5"/>
        <v>0</v>
      </c>
      <c r="Q42" s="24"/>
      <c r="R42" s="531"/>
      <c r="S42" s="532"/>
      <c r="T42" s="23"/>
      <c r="U42" s="24"/>
      <c r="Y42">
        <f t="shared" si="7"/>
        <v>110</v>
      </c>
    </row>
    <row r="43" spans="1:25" ht="46.5" customHeight="1" x14ac:dyDescent="0.15">
      <c r="A43">
        <v>109</v>
      </c>
      <c r="C43" s="11">
        <f t="shared" ca="1" si="8"/>
        <v>45765</v>
      </c>
      <c r="D43" s="12" t="str">
        <f t="shared" ca="1" si="6"/>
        <v>金</v>
      </c>
      <c r="E43" s="42"/>
      <c r="F43" s="23"/>
      <c r="G43" s="12"/>
      <c r="H43" s="529"/>
      <c r="I43" s="530"/>
      <c r="J43" s="14"/>
      <c r="K43" s="12"/>
      <c r="L43" s="32"/>
      <c r="M43" s="11">
        <f t="shared" ca="1" si="4"/>
        <v>45765</v>
      </c>
      <c r="N43" s="12" t="str">
        <f t="shared" ca="1" si="4"/>
        <v>金</v>
      </c>
      <c r="O43" s="41">
        <f t="shared" si="4"/>
        <v>0</v>
      </c>
      <c r="P43" s="14">
        <f t="shared" si="5"/>
        <v>0</v>
      </c>
      <c r="Q43" s="24"/>
      <c r="R43" s="531"/>
      <c r="S43" s="532"/>
      <c r="T43" s="23"/>
      <c r="U43" s="24"/>
      <c r="Y43">
        <f t="shared" si="7"/>
        <v>111</v>
      </c>
    </row>
    <row r="44" spans="1:25" ht="46.5" customHeight="1" x14ac:dyDescent="0.15">
      <c r="A44">
        <v>110</v>
      </c>
      <c r="C44" s="11">
        <f t="shared" ca="1" si="8"/>
        <v>45766</v>
      </c>
      <c r="D44" s="12" t="str">
        <f t="shared" ca="1" si="6"/>
        <v>土</v>
      </c>
      <c r="E44" s="42"/>
      <c r="F44" s="23"/>
      <c r="G44" s="12"/>
      <c r="H44" s="529"/>
      <c r="I44" s="530"/>
      <c r="J44" s="14"/>
      <c r="K44" s="12"/>
      <c r="L44" s="32"/>
      <c r="M44" s="11">
        <f t="shared" ca="1" si="4"/>
        <v>45766</v>
      </c>
      <c r="N44" s="12" t="str">
        <f t="shared" ca="1" si="4"/>
        <v>土</v>
      </c>
      <c r="O44" s="41">
        <f t="shared" si="4"/>
        <v>0</v>
      </c>
      <c r="P44" s="14">
        <f t="shared" si="5"/>
        <v>0</v>
      </c>
      <c r="Q44" s="24"/>
      <c r="R44" s="531"/>
      <c r="S44" s="532"/>
      <c r="T44" s="23"/>
      <c r="U44" s="24"/>
      <c r="Y44">
        <f t="shared" si="7"/>
        <v>112</v>
      </c>
    </row>
    <row r="45" spans="1:25" ht="46.5" customHeight="1" x14ac:dyDescent="0.15">
      <c r="A45">
        <v>111</v>
      </c>
      <c r="C45" s="11">
        <f t="shared" ca="1" si="8"/>
        <v>45767</v>
      </c>
      <c r="D45" s="12" t="str">
        <f t="shared" ca="1" si="6"/>
        <v>日</v>
      </c>
      <c r="E45" s="42"/>
      <c r="F45" s="23"/>
      <c r="G45" s="12"/>
      <c r="H45" s="529"/>
      <c r="I45" s="530"/>
      <c r="J45" s="14"/>
      <c r="K45" s="12"/>
      <c r="L45" s="32"/>
      <c r="M45" s="11">
        <f t="shared" ca="1" si="4"/>
        <v>45767</v>
      </c>
      <c r="N45" s="12" t="str">
        <f t="shared" ca="1" si="4"/>
        <v>日</v>
      </c>
      <c r="O45" s="41">
        <f t="shared" si="4"/>
        <v>0</v>
      </c>
      <c r="P45" s="14">
        <f t="shared" si="5"/>
        <v>0</v>
      </c>
      <c r="Q45" s="24"/>
      <c r="R45" s="531"/>
      <c r="S45" s="532"/>
      <c r="T45" s="23"/>
      <c r="U45" s="24"/>
      <c r="Y45">
        <f t="shared" si="7"/>
        <v>113</v>
      </c>
    </row>
    <row r="46" spans="1:25" ht="46.5" customHeight="1" x14ac:dyDescent="0.15">
      <c r="C46" s="10"/>
      <c r="D46" s="12"/>
      <c r="E46" s="42"/>
      <c r="F46" s="23"/>
      <c r="G46" s="12"/>
      <c r="H46" s="529"/>
      <c r="I46" s="530"/>
      <c r="J46" s="14"/>
      <c r="K46" s="12"/>
      <c r="L46" s="32"/>
      <c r="M46" s="11">
        <f t="shared" si="4"/>
        <v>0</v>
      </c>
      <c r="N46" s="12">
        <f t="shared" si="4"/>
        <v>0</v>
      </c>
      <c r="O46" s="41">
        <f t="shared" si="4"/>
        <v>0</v>
      </c>
      <c r="P46" s="14">
        <f t="shared" si="5"/>
        <v>0</v>
      </c>
      <c r="Q46" s="24"/>
      <c r="R46" s="531"/>
      <c r="S46" s="532"/>
      <c r="T46" s="23"/>
      <c r="U46" s="24"/>
      <c r="Y46">
        <f t="shared" si="7"/>
        <v>114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112</v>
      </c>
      <c r="C56" s="11">
        <f ca="1">1+C45</f>
        <v>45768</v>
      </c>
      <c r="D56" s="12" t="str">
        <f t="shared" ref="D56:D66" ca="1" si="9">IF(C56="","",TEXT(C56,"AAA"))</f>
        <v>月</v>
      </c>
      <c r="E56" s="42"/>
      <c r="F56" s="23"/>
      <c r="G56" s="12"/>
      <c r="H56" s="529"/>
      <c r="I56" s="530"/>
      <c r="J56" s="14"/>
      <c r="K56" s="12"/>
      <c r="L56" s="32"/>
      <c r="M56" s="11">
        <f t="shared" ref="M56:O66" ca="1" si="10">C56</f>
        <v>45768</v>
      </c>
      <c r="N56" s="12" t="str">
        <f t="shared" ca="1" si="10"/>
        <v>月</v>
      </c>
      <c r="O56" s="41">
        <f>E56</f>
        <v>0</v>
      </c>
      <c r="P56" s="14">
        <f t="shared" ref="P56:P66" si="11">F56</f>
        <v>0</v>
      </c>
      <c r="Q56" s="24"/>
      <c r="R56" s="531"/>
      <c r="S56" s="532"/>
      <c r="T56" s="23"/>
      <c r="U56" s="24"/>
      <c r="Y56">
        <v>114</v>
      </c>
    </row>
    <row r="57" spans="1:25" ht="46.5" customHeight="1" x14ac:dyDescent="0.15">
      <c r="A57">
        <v>113</v>
      </c>
      <c r="C57" s="11">
        <f ca="1">1+C56</f>
        <v>45769</v>
      </c>
      <c r="D57" s="12" t="str">
        <f t="shared" ca="1" si="9"/>
        <v>火</v>
      </c>
      <c r="E57" s="42"/>
      <c r="F57" s="23"/>
      <c r="G57" s="12"/>
      <c r="H57" s="529"/>
      <c r="I57" s="530"/>
      <c r="J57" s="14"/>
      <c r="K57" s="12"/>
      <c r="L57" s="32"/>
      <c r="M57" s="11">
        <f t="shared" ca="1" si="10"/>
        <v>45769</v>
      </c>
      <c r="N57" s="12" t="str">
        <f t="shared" ca="1" si="10"/>
        <v>火</v>
      </c>
      <c r="O57" s="41">
        <f t="shared" si="10"/>
        <v>0</v>
      </c>
      <c r="P57" s="14">
        <f t="shared" si="11"/>
        <v>0</v>
      </c>
      <c r="Q57" s="24"/>
      <c r="R57" s="531"/>
      <c r="S57" s="532"/>
      <c r="T57" s="23"/>
      <c r="U57" s="24"/>
      <c r="Y57">
        <f t="shared" ref="Y57:Y66" si="12">1+Y56</f>
        <v>115</v>
      </c>
    </row>
    <row r="58" spans="1:25" ht="46.5" customHeight="1" x14ac:dyDescent="0.15">
      <c r="A58">
        <v>114</v>
      </c>
      <c r="C58" s="11">
        <f t="shared" ref="C58:C65" ca="1" si="13">1+C57</f>
        <v>45770</v>
      </c>
      <c r="D58" s="12" t="str">
        <f t="shared" ca="1" si="9"/>
        <v>水</v>
      </c>
      <c r="E58" s="42"/>
      <c r="F58" s="23"/>
      <c r="G58" s="10"/>
      <c r="H58" s="529"/>
      <c r="I58" s="530"/>
      <c r="J58" s="14"/>
      <c r="K58" s="12"/>
      <c r="L58" s="32"/>
      <c r="M58" s="11">
        <f t="shared" ca="1" si="10"/>
        <v>45770</v>
      </c>
      <c r="N58" s="12" t="str">
        <f t="shared" ca="1" si="10"/>
        <v>水</v>
      </c>
      <c r="O58" s="41">
        <f t="shared" si="10"/>
        <v>0</v>
      </c>
      <c r="P58" s="14">
        <f t="shared" si="11"/>
        <v>0</v>
      </c>
      <c r="Q58" s="24"/>
      <c r="R58" s="531"/>
      <c r="S58" s="532"/>
      <c r="T58" s="23"/>
      <c r="U58" s="24"/>
      <c r="Y58">
        <f t="shared" si="12"/>
        <v>116</v>
      </c>
    </row>
    <row r="59" spans="1:25" ht="46.5" customHeight="1" x14ac:dyDescent="0.15">
      <c r="A59">
        <v>115</v>
      </c>
      <c r="C59" s="11">
        <f t="shared" ca="1" si="13"/>
        <v>45771</v>
      </c>
      <c r="D59" s="12" t="str">
        <f t="shared" ca="1" si="9"/>
        <v>木</v>
      </c>
      <c r="E59" s="42"/>
      <c r="F59" s="23"/>
      <c r="G59" s="10"/>
      <c r="H59" s="529"/>
      <c r="I59" s="530"/>
      <c r="J59" s="14"/>
      <c r="K59" s="12"/>
      <c r="L59" s="32"/>
      <c r="M59" s="11">
        <f t="shared" ca="1" si="10"/>
        <v>45771</v>
      </c>
      <c r="N59" s="12" t="str">
        <f t="shared" ca="1" si="10"/>
        <v>木</v>
      </c>
      <c r="O59" s="41">
        <f t="shared" si="10"/>
        <v>0</v>
      </c>
      <c r="P59" s="14">
        <f t="shared" si="11"/>
        <v>0</v>
      </c>
      <c r="Q59" s="24"/>
      <c r="R59" s="531"/>
      <c r="S59" s="532"/>
      <c r="T59" s="23"/>
      <c r="U59" s="24"/>
      <c r="Y59">
        <f t="shared" si="12"/>
        <v>117</v>
      </c>
    </row>
    <row r="60" spans="1:25" ht="46.5" customHeight="1" x14ac:dyDescent="0.15">
      <c r="A60">
        <v>116</v>
      </c>
      <c r="C60" s="11">
        <f t="shared" ca="1" si="13"/>
        <v>45772</v>
      </c>
      <c r="D60" s="12" t="str">
        <f t="shared" ca="1" si="9"/>
        <v>金</v>
      </c>
      <c r="E60" s="42"/>
      <c r="F60" s="23"/>
      <c r="G60" s="12"/>
      <c r="H60" s="529"/>
      <c r="I60" s="530"/>
      <c r="J60" s="14"/>
      <c r="K60" s="12"/>
      <c r="L60" s="32"/>
      <c r="M60" s="11">
        <f t="shared" ca="1" si="10"/>
        <v>45772</v>
      </c>
      <c r="N60" s="12" t="str">
        <f t="shared" ca="1" si="10"/>
        <v>金</v>
      </c>
      <c r="O60" s="41">
        <f t="shared" si="10"/>
        <v>0</v>
      </c>
      <c r="P60" s="14">
        <f t="shared" si="11"/>
        <v>0</v>
      </c>
      <c r="Q60" s="24"/>
      <c r="R60" s="531"/>
      <c r="S60" s="532"/>
      <c r="T60" s="23"/>
      <c r="U60" s="24"/>
      <c r="Y60">
        <f t="shared" si="12"/>
        <v>118</v>
      </c>
    </row>
    <row r="61" spans="1:25" ht="46.5" customHeight="1" x14ac:dyDescent="0.15">
      <c r="A61">
        <v>117</v>
      </c>
      <c r="C61" s="11">
        <f t="shared" ca="1" si="13"/>
        <v>45773</v>
      </c>
      <c r="D61" s="12" t="str">
        <f t="shared" ca="1" si="9"/>
        <v>土</v>
      </c>
      <c r="E61" s="42"/>
      <c r="F61" s="23"/>
      <c r="G61" s="12"/>
      <c r="H61" s="529"/>
      <c r="I61" s="530"/>
      <c r="J61" s="14"/>
      <c r="K61" s="12"/>
      <c r="L61" s="32"/>
      <c r="M61" s="11">
        <f t="shared" ca="1" si="10"/>
        <v>45773</v>
      </c>
      <c r="N61" s="12" t="str">
        <f t="shared" ca="1" si="10"/>
        <v>土</v>
      </c>
      <c r="O61" s="41">
        <f t="shared" si="10"/>
        <v>0</v>
      </c>
      <c r="P61" s="14">
        <f t="shared" si="11"/>
        <v>0</v>
      </c>
      <c r="Q61" s="24"/>
      <c r="R61" s="531"/>
      <c r="S61" s="532"/>
      <c r="T61" s="23"/>
      <c r="U61" s="24"/>
      <c r="Y61">
        <f t="shared" si="12"/>
        <v>119</v>
      </c>
    </row>
    <row r="62" spans="1:25" ht="46.5" customHeight="1" x14ac:dyDescent="0.15">
      <c r="A62">
        <v>118</v>
      </c>
      <c r="C62" s="11">
        <f t="shared" ca="1" si="13"/>
        <v>45774</v>
      </c>
      <c r="D62" s="12" t="str">
        <f t="shared" ca="1" si="9"/>
        <v>日</v>
      </c>
      <c r="E62" s="42"/>
      <c r="F62" s="23"/>
      <c r="G62" s="12"/>
      <c r="H62" s="529"/>
      <c r="I62" s="530"/>
      <c r="J62" s="14"/>
      <c r="K62" s="12"/>
      <c r="L62" s="32"/>
      <c r="M62" s="11">
        <f t="shared" ca="1" si="10"/>
        <v>45774</v>
      </c>
      <c r="N62" s="12" t="str">
        <f t="shared" ca="1" si="10"/>
        <v>日</v>
      </c>
      <c r="O62" s="41">
        <f t="shared" si="10"/>
        <v>0</v>
      </c>
      <c r="P62" s="14">
        <f t="shared" si="11"/>
        <v>0</v>
      </c>
      <c r="Q62" s="24"/>
      <c r="R62" s="531"/>
      <c r="S62" s="532"/>
      <c r="T62" s="23"/>
      <c r="U62" s="24"/>
      <c r="Y62">
        <f t="shared" si="12"/>
        <v>120</v>
      </c>
    </row>
    <row r="63" spans="1:25" ht="46.5" customHeight="1" x14ac:dyDescent="0.15">
      <c r="A63">
        <v>119</v>
      </c>
      <c r="C63" s="11">
        <f t="shared" ca="1" si="13"/>
        <v>45775</v>
      </c>
      <c r="D63" s="12" t="str">
        <f t="shared" ca="1" si="9"/>
        <v>月</v>
      </c>
      <c r="E63" s="42"/>
      <c r="F63" s="23"/>
      <c r="G63" s="12"/>
      <c r="H63" s="529"/>
      <c r="I63" s="530"/>
      <c r="J63" s="14"/>
      <c r="K63" s="12"/>
      <c r="L63" s="32"/>
      <c r="M63" s="11">
        <f t="shared" ca="1" si="10"/>
        <v>45775</v>
      </c>
      <c r="N63" s="12" t="str">
        <f t="shared" ca="1" si="10"/>
        <v>月</v>
      </c>
      <c r="O63" s="41">
        <f t="shared" si="10"/>
        <v>0</v>
      </c>
      <c r="P63" s="14">
        <f t="shared" si="11"/>
        <v>0</v>
      </c>
      <c r="Q63" s="24"/>
      <c r="R63" s="531"/>
      <c r="S63" s="532"/>
      <c r="T63" s="23"/>
      <c r="U63" s="24"/>
      <c r="Y63">
        <f t="shared" si="12"/>
        <v>121</v>
      </c>
    </row>
    <row r="64" spans="1:25" ht="46.5" customHeight="1" x14ac:dyDescent="0.15">
      <c r="A64">
        <v>120</v>
      </c>
      <c r="C64" s="11">
        <f t="shared" ca="1" si="13"/>
        <v>45776</v>
      </c>
      <c r="D64" s="12" t="str">
        <f t="shared" ca="1" si="9"/>
        <v>火</v>
      </c>
      <c r="E64" s="42"/>
      <c r="F64" s="23"/>
      <c r="G64" s="12"/>
      <c r="H64" s="529"/>
      <c r="I64" s="530"/>
      <c r="J64" s="14"/>
      <c r="K64" s="12"/>
      <c r="L64" s="32"/>
      <c r="M64" s="11">
        <f t="shared" ca="1" si="10"/>
        <v>45776</v>
      </c>
      <c r="N64" s="12" t="str">
        <f t="shared" ca="1" si="10"/>
        <v>火</v>
      </c>
      <c r="O64" s="41">
        <f t="shared" si="10"/>
        <v>0</v>
      </c>
      <c r="P64" s="14">
        <f t="shared" si="11"/>
        <v>0</v>
      </c>
      <c r="Q64" s="24"/>
      <c r="R64" s="531"/>
      <c r="S64" s="532"/>
      <c r="T64" s="23"/>
      <c r="U64" s="24"/>
      <c r="Y64">
        <f t="shared" si="12"/>
        <v>122</v>
      </c>
    </row>
    <row r="65" spans="1:25" ht="46.5" customHeight="1" x14ac:dyDescent="0.15">
      <c r="A65">
        <v>121</v>
      </c>
      <c r="C65" s="11">
        <f t="shared" ca="1" si="13"/>
        <v>45777</v>
      </c>
      <c r="D65" s="12" t="str">
        <f t="shared" ca="1" si="9"/>
        <v>水</v>
      </c>
      <c r="E65" s="42"/>
      <c r="F65" s="23"/>
      <c r="G65" s="12"/>
      <c r="H65" s="529"/>
      <c r="I65" s="530"/>
      <c r="J65" s="14"/>
      <c r="K65" s="12"/>
      <c r="L65" s="32"/>
      <c r="M65" s="11">
        <f t="shared" ca="1" si="10"/>
        <v>45777</v>
      </c>
      <c r="N65" s="12" t="str">
        <f t="shared" ca="1" si="10"/>
        <v>水</v>
      </c>
      <c r="O65" s="41">
        <f t="shared" si="10"/>
        <v>0</v>
      </c>
      <c r="P65" s="14">
        <f t="shared" si="11"/>
        <v>0</v>
      </c>
      <c r="Q65" s="24"/>
      <c r="R65" s="531"/>
      <c r="S65" s="532"/>
      <c r="T65" s="23"/>
      <c r="U65" s="24"/>
      <c r="Y65">
        <f t="shared" si="12"/>
        <v>123</v>
      </c>
    </row>
    <row r="66" spans="1:25" ht="46.5" customHeight="1" x14ac:dyDescent="0.15">
      <c r="C66" s="11">
        <f ca="1">1+C65</f>
        <v>45778</v>
      </c>
      <c r="D66" s="12" t="str">
        <f t="shared" ca="1" si="9"/>
        <v>木</v>
      </c>
      <c r="E66" s="42"/>
      <c r="F66" s="23"/>
      <c r="G66" s="12"/>
      <c r="H66" s="529"/>
      <c r="I66" s="530"/>
      <c r="J66" s="14"/>
      <c r="K66" s="12"/>
      <c r="L66" s="32"/>
      <c r="M66" s="11">
        <f t="shared" ca="1" si="10"/>
        <v>45778</v>
      </c>
      <c r="N66" s="12" t="str">
        <f t="shared" ca="1" si="10"/>
        <v>木</v>
      </c>
      <c r="O66" s="41">
        <f t="shared" si="10"/>
        <v>0</v>
      </c>
      <c r="P66" s="14">
        <f t="shared" si="11"/>
        <v>0</v>
      </c>
      <c r="Q66" s="24"/>
      <c r="R66" s="531"/>
      <c r="S66" s="532"/>
      <c r="T66" s="23"/>
      <c r="U66" s="24"/>
      <c r="Y66">
        <f t="shared" si="12"/>
        <v>124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5" x14ac:dyDescent="0.15">
      <c r="C5" s="6"/>
      <c r="M5" s="6"/>
      <c r="X5" s="3"/>
    </row>
    <row r="6" spans="1:25" x14ac:dyDescent="0.15">
      <c r="C6" s="6"/>
      <c r="I6" s="536" t="e">
        <f>初期入力!#REF!</f>
        <v>#REF!</v>
      </c>
      <c r="J6" s="536"/>
      <c r="K6" s="536"/>
      <c r="M6" s="6"/>
      <c r="S6" s="536" t="e">
        <f>初期入力!#REF!</f>
        <v>#REF!</v>
      </c>
      <c r="T6" s="536"/>
      <c r="U6" s="536"/>
      <c r="X6" s="2" t="s">
        <v>11</v>
      </c>
    </row>
    <row r="7" spans="1:25" ht="13.5" customHeight="1" x14ac:dyDescent="0.15">
      <c r="C7" s="4"/>
      <c r="D7" s="536">
        <f>初期入力!$D$5</f>
        <v>0</v>
      </c>
      <c r="E7" s="536"/>
      <c r="F7" s="536"/>
      <c r="I7" s="536"/>
      <c r="J7" s="536"/>
      <c r="K7" s="536"/>
      <c r="M7" s="4"/>
      <c r="N7" s="536">
        <f>初期入力!$D$5</f>
        <v>0</v>
      </c>
      <c r="O7" s="536"/>
      <c r="P7" s="536"/>
      <c r="S7" s="536"/>
      <c r="T7" s="536"/>
      <c r="U7" s="536"/>
      <c r="X7" s="2" t="s">
        <v>30</v>
      </c>
    </row>
    <row r="8" spans="1:25" ht="14.25" x14ac:dyDescent="0.15">
      <c r="C8" s="8" t="s">
        <v>24</v>
      </c>
      <c r="D8" s="537"/>
      <c r="E8" s="537"/>
      <c r="F8" s="537"/>
      <c r="H8" s="9" t="s">
        <v>25</v>
      </c>
      <c r="I8" s="537"/>
      <c r="J8" s="537"/>
      <c r="K8" s="537"/>
      <c r="L8" s="27"/>
      <c r="M8" s="8" t="s">
        <v>24</v>
      </c>
      <c r="N8" s="537"/>
      <c r="O8" s="537"/>
      <c r="P8" s="537"/>
      <c r="R8" s="9" t="s">
        <v>25</v>
      </c>
      <c r="S8" s="537"/>
      <c r="T8" s="537"/>
      <c r="U8" s="537"/>
    </row>
    <row r="9" spans="1:25" x14ac:dyDescent="0.15">
      <c r="W9" s="3"/>
      <c r="X9" s="3"/>
    </row>
    <row r="10" spans="1:25"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5" x14ac:dyDescent="0.15">
      <c r="C11" s="4"/>
      <c r="M11" s="4"/>
      <c r="W11" s="68" t="s">
        <v>13</v>
      </c>
      <c r="X11" s="2" t="s">
        <v>42</v>
      </c>
    </row>
    <row r="12" spans="1:25"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5" x14ac:dyDescent="0.15">
      <c r="C13" s="540"/>
      <c r="D13" s="540"/>
      <c r="E13" s="535"/>
      <c r="F13" s="533"/>
      <c r="G13" s="533"/>
      <c r="H13" s="533"/>
      <c r="I13" s="533"/>
      <c r="J13" s="533"/>
      <c r="K13" s="533"/>
      <c r="L13" s="32"/>
      <c r="M13" s="540"/>
      <c r="N13" s="540"/>
      <c r="O13" s="535"/>
      <c r="P13" s="533"/>
      <c r="Q13" s="533"/>
      <c r="R13" s="533"/>
      <c r="S13" s="533"/>
      <c r="T13" s="533"/>
      <c r="U13" s="533"/>
    </row>
    <row r="14" spans="1:25"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5" x14ac:dyDescent="0.15">
      <c r="C15" s="541"/>
      <c r="D15" s="541"/>
      <c r="E15" s="535"/>
      <c r="F15" s="533"/>
      <c r="G15" s="533"/>
      <c r="H15" s="533"/>
      <c r="I15" s="533"/>
      <c r="J15" s="533"/>
      <c r="K15" s="533"/>
      <c r="L15" s="32"/>
      <c r="M15" s="541"/>
      <c r="N15" s="541"/>
      <c r="O15" s="535"/>
      <c r="P15" s="533"/>
      <c r="Q15" s="533"/>
      <c r="R15" s="533"/>
      <c r="S15" s="533"/>
      <c r="T15" s="533"/>
      <c r="U15" s="533"/>
    </row>
    <row r="16" spans="1:25" ht="46.5" customHeight="1" x14ac:dyDescent="0.15">
      <c r="A16">
        <v>122</v>
      </c>
      <c r="C16" s="11">
        <f ca="1">VLOOKUP(ｶﾚﾝﾀﾞｰ!$QT$1,ｶﾚﾝﾀﾞｰ!$QS$5:$AGJ$45,5,FALSE)</f>
        <v>45778</v>
      </c>
      <c r="D16" s="12" t="str">
        <f ca="1">IF(C16="","",TEXT(C16,"AAA"))</f>
        <v>木</v>
      </c>
      <c r="E16" s="42"/>
      <c r="F16" s="23"/>
      <c r="G16" s="12"/>
      <c r="H16" s="529"/>
      <c r="I16" s="530"/>
      <c r="J16" s="14"/>
      <c r="K16" s="12"/>
      <c r="L16" s="32"/>
      <c r="M16" s="11">
        <f ca="1">C16</f>
        <v>45778</v>
      </c>
      <c r="N16" s="12" t="str">
        <f ca="1">D16</f>
        <v>木</v>
      </c>
      <c r="O16" s="41">
        <f>E16</f>
        <v>0</v>
      </c>
      <c r="P16" s="14">
        <f>F16</f>
        <v>0</v>
      </c>
      <c r="Q16" s="24"/>
      <c r="R16" s="531"/>
      <c r="S16" s="532"/>
      <c r="T16" s="23"/>
      <c r="U16" s="24"/>
      <c r="Y16">
        <v>124</v>
      </c>
    </row>
    <row r="17" spans="1:25" ht="46.5" customHeight="1" x14ac:dyDescent="0.15">
      <c r="A17">
        <v>123</v>
      </c>
      <c r="C17" s="11">
        <f ca="1">1+C16</f>
        <v>45779</v>
      </c>
      <c r="D17" s="12" t="str">
        <f t="shared" ref="D17:D25" ca="1" si="0">IF(C17="","",TEXT(C17,"AAA"))</f>
        <v>金</v>
      </c>
      <c r="E17" s="42"/>
      <c r="F17" s="23"/>
      <c r="G17" s="12"/>
      <c r="H17" s="529"/>
      <c r="I17" s="530"/>
      <c r="J17" s="14"/>
      <c r="K17" s="12"/>
      <c r="L17" s="32"/>
      <c r="M17" s="11">
        <f t="shared" ref="M17:P26" ca="1" si="1">C17</f>
        <v>45779</v>
      </c>
      <c r="N17" s="12" t="str">
        <f t="shared" ca="1" si="1"/>
        <v>金</v>
      </c>
      <c r="O17" s="41">
        <f t="shared" si="1"/>
        <v>0</v>
      </c>
      <c r="P17" s="14">
        <f t="shared" si="1"/>
        <v>0</v>
      </c>
      <c r="Q17" s="24"/>
      <c r="R17" s="531"/>
      <c r="S17" s="532"/>
      <c r="T17" s="23"/>
      <c r="U17" s="24"/>
      <c r="Y17">
        <f>1+Y16</f>
        <v>125</v>
      </c>
    </row>
    <row r="18" spans="1:25" ht="46.5" customHeight="1" x14ac:dyDescent="0.15">
      <c r="A18">
        <v>124</v>
      </c>
      <c r="C18" s="11">
        <f t="shared" ref="C18:C24" ca="1" si="2">1+C17</f>
        <v>45780</v>
      </c>
      <c r="D18" s="12" t="str">
        <f t="shared" ca="1" si="0"/>
        <v>土</v>
      </c>
      <c r="E18" s="42"/>
      <c r="F18" s="23"/>
      <c r="G18" s="10"/>
      <c r="H18" s="529"/>
      <c r="I18" s="530"/>
      <c r="J18" s="14"/>
      <c r="K18" s="12"/>
      <c r="L18" s="32"/>
      <c r="M18" s="11">
        <f t="shared" ca="1" si="1"/>
        <v>45780</v>
      </c>
      <c r="N18" s="12" t="str">
        <f t="shared" ca="1" si="1"/>
        <v>土</v>
      </c>
      <c r="O18" s="41">
        <f t="shared" si="1"/>
        <v>0</v>
      </c>
      <c r="P18" s="14">
        <f t="shared" si="1"/>
        <v>0</v>
      </c>
      <c r="Q18" s="24"/>
      <c r="R18" s="531"/>
      <c r="S18" s="532"/>
      <c r="T18" s="23"/>
      <c r="U18" s="24"/>
      <c r="Y18">
        <f t="shared" ref="Y18:Y26" si="3">1+Y17</f>
        <v>126</v>
      </c>
    </row>
    <row r="19" spans="1:25" ht="46.5" customHeight="1" x14ac:dyDescent="0.15">
      <c r="A19">
        <v>125</v>
      </c>
      <c r="C19" s="11">
        <f t="shared" ca="1" si="2"/>
        <v>45781</v>
      </c>
      <c r="D19" s="12" t="str">
        <f t="shared" ca="1" si="0"/>
        <v>日</v>
      </c>
      <c r="E19" s="42"/>
      <c r="F19" s="23"/>
      <c r="G19" s="10"/>
      <c r="H19" s="529"/>
      <c r="I19" s="530"/>
      <c r="J19" s="14"/>
      <c r="K19" s="12"/>
      <c r="L19" s="32"/>
      <c r="M19" s="11">
        <f t="shared" ca="1" si="1"/>
        <v>45781</v>
      </c>
      <c r="N19" s="12" t="str">
        <f t="shared" ca="1" si="1"/>
        <v>日</v>
      </c>
      <c r="O19" s="41">
        <f t="shared" si="1"/>
        <v>0</v>
      </c>
      <c r="P19" s="14">
        <f t="shared" si="1"/>
        <v>0</v>
      </c>
      <c r="Q19" s="24"/>
      <c r="R19" s="531"/>
      <c r="S19" s="532"/>
      <c r="T19" s="23"/>
      <c r="U19" s="24"/>
      <c r="Y19">
        <f t="shared" si="3"/>
        <v>127</v>
      </c>
    </row>
    <row r="20" spans="1:25" ht="46.5" customHeight="1" x14ac:dyDescent="0.15">
      <c r="A20">
        <v>126</v>
      </c>
      <c r="C20" s="11">
        <f t="shared" ca="1" si="2"/>
        <v>45782</v>
      </c>
      <c r="D20" s="12" t="str">
        <f t="shared" ca="1" si="0"/>
        <v>月</v>
      </c>
      <c r="E20" s="42"/>
      <c r="F20" s="23"/>
      <c r="G20" s="12"/>
      <c r="H20" s="529"/>
      <c r="I20" s="530"/>
      <c r="J20" s="14"/>
      <c r="K20" s="12"/>
      <c r="L20" s="32"/>
      <c r="M20" s="11">
        <f t="shared" ca="1" si="1"/>
        <v>45782</v>
      </c>
      <c r="N20" s="12" t="str">
        <f t="shared" ca="1" si="1"/>
        <v>月</v>
      </c>
      <c r="O20" s="41">
        <f t="shared" si="1"/>
        <v>0</v>
      </c>
      <c r="P20" s="14">
        <f t="shared" si="1"/>
        <v>0</v>
      </c>
      <c r="Q20" s="24"/>
      <c r="R20" s="531"/>
      <c r="S20" s="532"/>
      <c r="T20" s="23"/>
      <c r="U20" s="24"/>
      <c r="Y20">
        <f t="shared" si="3"/>
        <v>128</v>
      </c>
    </row>
    <row r="21" spans="1:25" ht="46.5" customHeight="1" x14ac:dyDescent="0.15">
      <c r="A21">
        <v>127</v>
      </c>
      <c r="C21" s="11">
        <f t="shared" ca="1" si="2"/>
        <v>45783</v>
      </c>
      <c r="D21" s="12" t="str">
        <f t="shared" ca="1" si="0"/>
        <v>火</v>
      </c>
      <c r="E21" s="42"/>
      <c r="F21" s="23"/>
      <c r="G21" s="12"/>
      <c r="H21" s="529"/>
      <c r="I21" s="530"/>
      <c r="J21" s="14"/>
      <c r="K21" s="12"/>
      <c r="L21" s="32"/>
      <c r="M21" s="11">
        <f t="shared" ca="1" si="1"/>
        <v>45783</v>
      </c>
      <c r="N21" s="12" t="str">
        <f t="shared" ca="1" si="1"/>
        <v>火</v>
      </c>
      <c r="O21" s="41">
        <f t="shared" si="1"/>
        <v>0</v>
      </c>
      <c r="P21" s="14">
        <f t="shared" si="1"/>
        <v>0</v>
      </c>
      <c r="Q21" s="24"/>
      <c r="R21" s="531"/>
      <c r="S21" s="532"/>
      <c r="T21" s="23"/>
      <c r="U21" s="24"/>
      <c r="Y21">
        <f t="shared" si="3"/>
        <v>129</v>
      </c>
    </row>
    <row r="22" spans="1:25" ht="46.5" customHeight="1" x14ac:dyDescent="0.15">
      <c r="A22">
        <v>128</v>
      </c>
      <c r="C22" s="11">
        <f t="shared" ca="1" si="2"/>
        <v>45784</v>
      </c>
      <c r="D22" s="12" t="str">
        <f t="shared" ca="1" si="0"/>
        <v>水</v>
      </c>
      <c r="E22" s="42"/>
      <c r="F22" s="23"/>
      <c r="G22" s="12"/>
      <c r="H22" s="529"/>
      <c r="I22" s="530"/>
      <c r="J22" s="14"/>
      <c r="K22" s="12"/>
      <c r="L22" s="32"/>
      <c r="M22" s="11">
        <f t="shared" ca="1" si="1"/>
        <v>45784</v>
      </c>
      <c r="N22" s="12" t="str">
        <f t="shared" ca="1" si="1"/>
        <v>水</v>
      </c>
      <c r="O22" s="41">
        <f t="shared" si="1"/>
        <v>0</v>
      </c>
      <c r="P22" s="14">
        <f t="shared" si="1"/>
        <v>0</v>
      </c>
      <c r="Q22" s="24"/>
      <c r="R22" s="531"/>
      <c r="S22" s="532"/>
      <c r="T22" s="23"/>
      <c r="U22" s="24"/>
      <c r="Y22">
        <f t="shared" si="3"/>
        <v>130</v>
      </c>
    </row>
    <row r="23" spans="1:25" ht="46.5" customHeight="1" x14ac:dyDescent="0.15">
      <c r="A23">
        <v>129</v>
      </c>
      <c r="C23" s="11">
        <f t="shared" ca="1" si="2"/>
        <v>45785</v>
      </c>
      <c r="D23" s="12" t="str">
        <f t="shared" ca="1" si="0"/>
        <v>木</v>
      </c>
      <c r="E23" s="42"/>
      <c r="F23" s="23"/>
      <c r="G23" s="12"/>
      <c r="H23" s="529"/>
      <c r="I23" s="530"/>
      <c r="J23" s="14"/>
      <c r="K23" s="12"/>
      <c r="L23" s="32"/>
      <c r="M23" s="11">
        <f t="shared" ca="1" si="1"/>
        <v>45785</v>
      </c>
      <c r="N23" s="12" t="str">
        <f t="shared" ca="1" si="1"/>
        <v>木</v>
      </c>
      <c r="O23" s="41">
        <f t="shared" si="1"/>
        <v>0</v>
      </c>
      <c r="P23" s="14">
        <f t="shared" si="1"/>
        <v>0</v>
      </c>
      <c r="Q23" s="24"/>
      <c r="R23" s="531"/>
      <c r="S23" s="532"/>
      <c r="T23" s="23"/>
      <c r="U23" s="24"/>
      <c r="Y23">
        <f t="shared" si="3"/>
        <v>131</v>
      </c>
    </row>
    <row r="24" spans="1:25" ht="46.5" customHeight="1" x14ac:dyDescent="0.15">
      <c r="A24">
        <v>130</v>
      </c>
      <c r="C24" s="11">
        <f t="shared" ca="1" si="2"/>
        <v>45786</v>
      </c>
      <c r="D24" s="12" t="str">
        <f t="shared" ca="1" si="0"/>
        <v>金</v>
      </c>
      <c r="E24" s="42"/>
      <c r="F24" s="23"/>
      <c r="G24" s="12"/>
      <c r="H24" s="529"/>
      <c r="I24" s="530"/>
      <c r="J24" s="14"/>
      <c r="K24" s="12"/>
      <c r="L24" s="32"/>
      <c r="M24" s="11">
        <f t="shared" ca="1" si="1"/>
        <v>45786</v>
      </c>
      <c r="N24" s="12" t="str">
        <f t="shared" ca="1" si="1"/>
        <v>金</v>
      </c>
      <c r="O24" s="41">
        <f t="shared" si="1"/>
        <v>0</v>
      </c>
      <c r="P24" s="14">
        <f t="shared" si="1"/>
        <v>0</v>
      </c>
      <c r="Q24" s="24"/>
      <c r="R24" s="531"/>
      <c r="S24" s="532"/>
      <c r="T24" s="23"/>
      <c r="U24" s="24"/>
      <c r="Y24">
        <f t="shared" si="3"/>
        <v>132</v>
      </c>
    </row>
    <row r="25" spans="1:25" ht="46.5" customHeight="1" x14ac:dyDescent="0.15">
      <c r="A25">
        <v>131</v>
      </c>
      <c r="C25" s="11">
        <f ca="1">1+C24</f>
        <v>45787</v>
      </c>
      <c r="D25" s="12" t="str">
        <f t="shared" ca="1" si="0"/>
        <v>土</v>
      </c>
      <c r="E25" s="42"/>
      <c r="F25" s="23"/>
      <c r="G25" s="12"/>
      <c r="H25" s="529"/>
      <c r="I25" s="530"/>
      <c r="J25" s="14"/>
      <c r="K25" s="12"/>
      <c r="L25" s="32"/>
      <c r="M25" s="11">
        <f t="shared" ca="1" si="1"/>
        <v>45787</v>
      </c>
      <c r="N25" s="12" t="str">
        <f t="shared" ca="1" si="1"/>
        <v>土</v>
      </c>
      <c r="O25" s="41">
        <f t="shared" si="1"/>
        <v>0</v>
      </c>
      <c r="P25" s="14">
        <f t="shared" si="1"/>
        <v>0</v>
      </c>
      <c r="Q25" s="24"/>
      <c r="R25" s="531"/>
      <c r="S25" s="532"/>
      <c r="T25" s="23"/>
      <c r="U25" s="24"/>
      <c r="Y25">
        <f t="shared" si="3"/>
        <v>133</v>
      </c>
    </row>
    <row r="26" spans="1:25"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c r="Y26">
        <f t="shared" si="3"/>
        <v>134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132</v>
      </c>
      <c r="C36" s="11">
        <f ca="1">1+C25</f>
        <v>45788</v>
      </c>
      <c r="D36" s="12" t="str">
        <f ca="1">IF(C36="","",TEXT(C36,"AAA"))</f>
        <v>日</v>
      </c>
      <c r="E36" s="42"/>
      <c r="F36" s="23"/>
      <c r="G36" s="12"/>
      <c r="H36" s="529"/>
      <c r="I36" s="530"/>
      <c r="J36" s="14"/>
      <c r="K36" s="12"/>
      <c r="L36" s="32"/>
      <c r="M36" s="11">
        <f t="shared" ref="M36:O46" ca="1" si="4">C36</f>
        <v>45788</v>
      </c>
      <c r="N36" s="12" t="str">
        <f t="shared" ca="1" si="4"/>
        <v>日</v>
      </c>
      <c r="O36" s="41">
        <f>E36</f>
        <v>0</v>
      </c>
      <c r="P36" s="14">
        <f t="shared" ref="P36:P46" si="5">F36</f>
        <v>0</v>
      </c>
      <c r="Q36" s="24"/>
      <c r="R36" s="531"/>
      <c r="S36" s="532"/>
      <c r="T36" s="23"/>
      <c r="U36" s="24"/>
      <c r="Y36">
        <v>134</v>
      </c>
    </row>
    <row r="37" spans="1:25" ht="46.5" customHeight="1" x14ac:dyDescent="0.15">
      <c r="A37">
        <v>133</v>
      </c>
      <c r="C37" s="11">
        <f ca="1">1+C36</f>
        <v>45789</v>
      </c>
      <c r="D37" s="12" t="str">
        <f t="shared" ref="D37:D45" ca="1" si="6">IF(C37="","",TEXT(C37,"AAA"))</f>
        <v>月</v>
      </c>
      <c r="E37" s="42"/>
      <c r="F37" s="23"/>
      <c r="G37" s="12"/>
      <c r="H37" s="529"/>
      <c r="I37" s="530"/>
      <c r="J37" s="14"/>
      <c r="K37" s="12"/>
      <c r="L37" s="32"/>
      <c r="M37" s="11">
        <f t="shared" ca="1" si="4"/>
        <v>45789</v>
      </c>
      <c r="N37" s="12" t="str">
        <f t="shared" ca="1" si="4"/>
        <v>月</v>
      </c>
      <c r="O37" s="41">
        <f t="shared" si="4"/>
        <v>0</v>
      </c>
      <c r="P37" s="14">
        <f t="shared" si="5"/>
        <v>0</v>
      </c>
      <c r="Q37" s="24"/>
      <c r="R37" s="531"/>
      <c r="S37" s="532"/>
      <c r="T37" s="23"/>
      <c r="U37" s="24"/>
      <c r="Y37">
        <f>1+Y36</f>
        <v>135</v>
      </c>
    </row>
    <row r="38" spans="1:25" ht="46.5" customHeight="1" x14ac:dyDescent="0.15">
      <c r="A38">
        <v>134</v>
      </c>
      <c r="C38" s="11">
        <f t="shared" ref="C38:C45" ca="1" si="7">1+C37</f>
        <v>45790</v>
      </c>
      <c r="D38" s="12" t="str">
        <f t="shared" ca="1" si="6"/>
        <v>火</v>
      </c>
      <c r="E38" s="42"/>
      <c r="F38" s="23"/>
      <c r="G38" s="10"/>
      <c r="H38" s="529"/>
      <c r="I38" s="530"/>
      <c r="J38" s="14"/>
      <c r="K38" s="12"/>
      <c r="L38" s="32"/>
      <c r="M38" s="11">
        <f t="shared" ca="1" si="4"/>
        <v>45790</v>
      </c>
      <c r="N38" s="12" t="str">
        <f t="shared" ca="1" si="4"/>
        <v>火</v>
      </c>
      <c r="O38" s="41">
        <f t="shared" si="4"/>
        <v>0</v>
      </c>
      <c r="P38" s="14">
        <f t="shared" si="5"/>
        <v>0</v>
      </c>
      <c r="Q38" s="24"/>
      <c r="R38" s="531"/>
      <c r="S38" s="532"/>
      <c r="T38" s="23"/>
      <c r="U38" s="24"/>
      <c r="Y38">
        <f t="shared" ref="Y38:Y46" si="8">1+Y37</f>
        <v>136</v>
      </c>
    </row>
    <row r="39" spans="1:25" ht="46.5" customHeight="1" x14ac:dyDescent="0.15">
      <c r="A39">
        <v>135</v>
      </c>
      <c r="C39" s="11">
        <f t="shared" ca="1" si="7"/>
        <v>45791</v>
      </c>
      <c r="D39" s="12" t="str">
        <f t="shared" ca="1" si="6"/>
        <v>水</v>
      </c>
      <c r="E39" s="42"/>
      <c r="F39" s="23"/>
      <c r="G39" s="10"/>
      <c r="H39" s="529"/>
      <c r="I39" s="530"/>
      <c r="J39" s="14"/>
      <c r="K39" s="12"/>
      <c r="L39" s="32"/>
      <c r="M39" s="11">
        <f t="shared" ca="1" si="4"/>
        <v>45791</v>
      </c>
      <c r="N39" s="12" t="str">
        <f t="shared" ca="1" si="4"/>
        <v>水</v>
      </c>
      <c r="O39" s="41">
        <f t="shared" si="4"/>
        <v>0</v>
      </c>
      <c r="P39" s="14">
        <f t="shared" si="5"/>
        <v>0</v>
      </c>
      <c r="Q39" s="24"/>
      <c r="R39" s="531"/>
      <c r="S39" s="532"/>
      <c r="T39" s="23"/>
      <c r="U39" s="24"/>
      <c r="Y39">
        <f t="shared" si="8"/>
        <v>137</v>
      </c>
    </row>
    <row r="40" spans="1:25" ht="46.5" customHeight="1" x14ac:dyDescent="0.15">
      <c r="A40">
        <v>136</v>
      </c>
      <c r="C40" s="11">
        <f t="shared" ca="1" si="7"/>
        <v>45792</v>
      </c>
      <c r="D40" s="12" t="str">
        <f t="shared" ca="1" si="6"/>
        <v>木</v>
      </c>
      <c r="E40" s="42"/>
      <c r="F40" s="23"/>
      <c r="G40" s="12"/>
      <c r="H40" s="529"/>
      <c r="I40" s="530"/>
      <c r="J40" s="14"/>
      <c r="K40" s="12"/>
      <c r="L40" s="32"/>
      <c r="M40" s="11">
        <f t="shared" ca="1" si="4"/>
        <v>45792</v>
      </c>
      <c r="N40" s="12" t="str">
        <f t="shared" ca="1" si="4"/>
        <v>木</v>
      </c>
      <c r="O40" s="41">
        <f t="shared" si="4"/>
        <v>0</v>
      </c>
      <c r="P40" s="14">
        <f t="shared" si="5"/>
        <v>0</v>
      </c>
      <c r="Q40" s="24"/>
      <c r="R40" s="531"/>
      <c r="S40" s="532"/>
      <c r="T40" s="23"/>
      <c r="U40" s="24"/>
      <c r="Y40">
        <f t="shared" si="8"/>
        <v>138</v>
      </c>
    </row>
    <row r="41" spans="1:25" ht="46.5" customHeight="1" x14ac:dyDescent="0.15">
      <c r="A41">
        <v>137</v>
      </c>
      <c r="C41" s="11">
        <f t="shared" ca="1" si="7"/>
        <v>45793</v>
      </c>
      <c r="D41" s="12" t="str">
        <f t="shared" ca="1" si="6"/>
        <v>金</v>
      </c>
      <c r="E41" s="42"/>
      <c r="F41" s="23"/>
      <c r="G41" s="12"/>
      <c r="H41" s="529"/>
      <c r="I41" s="530"/>
      <c r="J41" s="14"/>
      <c r="K41" s="12"/>
      <c r="L41" s="32"/>
      <c r="M41" s="11">
        <f t="shared" ca="1" si="4"/>
        <v>45793</v>
      </c>
      <c r="N41" s="12" t="str">
        <f t="shared" ca="1" si="4"/>
        <v>金</v>
      </c>
      <c r="O41" s="41">
        <f t="shared" si="4"/>
        <v>0</v>
      </c>
      <c r="P41" s="14">
        <f t="shared" si="5"/>
        <v>0</v>
      </c>
      <c r="Q41" s="24"/>
      <c r="R41" s="531"/>
      <c r="S41" s="532"/>
      <c r="T41" s="23"/>
      <c r="U41" s="24"/>
      <c r="Y41">
        <f t="shared" si="8"/>
        <v>139</v>
      </c>
    </row>
    <row r="42" spans="1:25" ht="46.5" customHeight="1" x14ac:dyDescent="0.15">
      <c r="A42">
        <v>138</v>
      </c>
      <c r="C42" s="11">
        <f t="shared" ca="1" si="7"/>
        <v>45794</v>
      </c>
      <c r="D42" s="12" t="str">
        <f t="shared" ca="1" si="6"/>
        <v>土</v>
      </c>
      <c r="E42" s="42"/>
      <c r="F42" s="23"/>
      <c r="G42" s="12"/>
      <c r="H42" s="529"/>
      <c r="I42" s="530"/>
      <c r="J42" s="14"/>
      <c r="K42" s="12"/>
      <c r="L42" s="32"/>
      <c r="M42" s="11">
        <f t="shared" ca="1" si="4"/>
        <v>45794</v>
      </c>
      <c r="N42" s="12" t="str">
        <f t="shared" ca="1" si="4"/>
        <v>土</v>
      </c>
      <c r="O42" s="41">
        <f t="shared" si="4"/>
        <v>0</v>
      </c>
      <c r="P42" s="14">
        <f t="shared" si="5"/>
        <v>0</v>
      </c>
      <c r="Q42" s="24"/>
      <c r="R42" s="531"/>
      <c r="S42" s="532"/>
      <c r="T42" s="23"/>
      <c r="U42" s="24"/>
      <c r="Y42">
        <f t="shared" si="8"/>
        <v>140</v>
      </c>
    </row>
    <row r="43" spans="1:25" ht="46.5" customHeight="1" x14ac:dyDescent="0.15">
      <c r="A43">
        <v>139</v>
      </c>
      <c r="C43" s="11">
        <f t="shared" ca="1" si="7"/>
        <v>45795</v>
      </c>
      <c r="D43" s="12" t="str">
        <f t="shared" ca="1" si="6"/>
        <v>日</v>
      </c>
      <c r="E43" s="42"/>
      <c r="F43" s="23"/>
      <c r="G43" s="12"/>
      <c r="H43" s="529"/>
      <c r="I43" s="530"/>
      <c r="J43" s="14"/>
      <c r="K43" s="12"/>
      <c r="L43" s="32"/>
      <c r="M43" s="11">
        <f t="shared" ca="1" si="4"/>
        <v>45795</v>
      </c>
      <c r="N43" s="12" t="str">
        <f t="shared" ca="1" si="4"/>
        <v>日</v>
      </c>
      <c r="O43" s="41">
        <f t="shared" si="4"/>
        <v>0</v>
      </c>
      <c r="P43" s="14">
        <f t="shared" si="5"/>
        <v>0</v>
      </c>
      <c r="Q43" s="24"/>
      <c r="R43" s="531"/>
      <c r="S43" s="532"/>
      <c r="T43" s="23"/>
      <c r="U43" s="24"/>
      <c r="Y43">
        <f t="shared" si="8"/>
        <v>141</v>
      </c>
    </row>
    <row r="44" spans="1:25" ht="46.5" customHeight="1" x14ac:dyDescent="0.15">
      <c r="A44">
        <v>140</v>
      </c>
      <c r="C44" s="11">
        <f t="shared" ca="1" si="7"/>
        <v>45796</v>
      </c>
      <c r="D44" s="12" t="str">
        <f t="shared" ca="1" si="6"/>
        <v>月</v>
      </c>
      <c r="E44" s="42"/>
      <c r="F44" s="23"/>
      <c r="G44" s="12"/>
      <c r="H44" s="529"/>
      <c r="I44" s="530"/>
      <c r="J44" s="14"/>
      <c r="K44" s="12"/>
      <c r="L44" s="32"/>
      <c r="M44" s="11">
        <f t="shared" ca="1" si="4"/>
        <v>45796</v>
      </c>
      <c r="N44" s="12" t="str">
        <f t="shared" ca="1" si="4"/>
        <v>月</v>
      </c>
      <c r="O44" s="41">
        <f t="shared" si="4"/>
        <v>0</v>
      </c>
      <c r="P44" s="14">
        <f t="shared" si="5"/>
        <v>0</v>
      </c>
      <c r="Q44" s="24"/>
      <c r="R44" s="531"/>
      <c r="S44" s="532"/>
      <c r="T44" s="23"/>
      <c r="U44" s="24"/>
      <c r="Y44">
        <f t="shared" si="8"/>
        <v>142</v>
      </c>
    </row>
    <row r="45" spans="1:25" ht="46.5" customHeight="1" x14ac:dyDescent="0.15">
      <c r="A45">
        <v>141</v>
      </c>
      <c r="C45" s="11">
        <f t="shared" ca="1" si="7"/>
        <v>45797</v>
      </c>
      <c r="D45" s="12" t="str">
        <f t="shared" ca="1" si="6"/>
        <v>火</v>
      </c>
      <c r="E45" s="42"/>
      <c r="F45" s="23"/>
      <c r="G45" s="12"/>
      <c r="H45" s="529"/>
      <c r="I45" s="530"/>
      <c r="J45" s="14"/>
      <c r="K45" s="12"/>
      <c r="L45" s="32"/>
      <c r="M45" s="11">
        <f t="shared" ca="1" si="4"/>
        <v>45797</v>
      </c>
      <c r="N45" s="12" t="str">
        <f t="shared" ca="1" si="4"/>
        <v>火</v>
      </c>
      <c r="O45" s="41">
        <f t="shared" si="4"/>
        <v>0</v>
      </c>
      <c r="P45" s="14">
        <f t="shared" si="5"/>
        <v>0</v>
      </c>
      <c r="Q45" s="24"/>
      <c r="R45" s="531"/>
      <c r="S45" s="532"/>
      <c r="T45" s="23"/>
      <c r="U45" s="24"/>
      <c r="Y45">
        <f t="shared" si="8"/>
        <v>143</v>
      </c>
    </row>
    <row r="46" spans="1:25" ht="46.5" customHeight="1" x14ac:dyDescent="0.15">
      <c r="C46" s="10"/>
      <c r="D46" s="12"/>
      <c r="E46" s="42"/>
      <c r="F46" s="23"/>
      <c r="G46" s="12"/>
      <c r="H46" s="529"/>
      <c r="I46" s="530"/>
      <c r="J46" s="14"/>
      <c r="K46" s="12"/>
      <c r="L46" s="32"/>
      <c r="M46" s="11">
        <f t="shared" si="4"/>
        <v>0</v>
      </c>
      <c r="N46" s="12">
        <f t="shared" si="4"/>
        <v>0</v>
      </c>
      <c r="O46" s="41">
        <f t="shared" si="4"/>
        <v>0</v>
      </c>
      <c r="P46" s="14">
        <f t="shared" si="5"/>
        <v>0</v>
      </c>
      <c r="Q46" s="24"/>
      <c r="R46" s="531"/>
      <c r="S46" s="532"/>
      <c r="T46" s="23"/>
      <c r="U46" s="24"/>
      <c r="Y46">
        <f t="shared" si="8"/>
        <v>144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142</v>
      </c>
      <c r="C56" s="11">
        <f ca="1">1+C45</f>
        <v>45798</v>
      </c>
      <c r="D56" s="12" t="str">
        <f t="shared" ref="D56:D66" ca="1" si="9">IF(C56="","",TEXT(C56,"AAA"))</f>
        <v>水</v>
      </c>
      <c r="E56" s="42"/>
      <c r="F56" s="23"/>
      <c r="G56" s="12"/>
      <c r="H56" s="529"/>
      <c r="I56" s="530"/>
      <c r="J56" s="14"/>
      <c r="K56" s="12"/>
      <c r="L56" s="32"/>
      <c r="M56" s="11">
        <f t="shared" ref="M56:O66" ca="1" si="10">C56</f>
        <v>45798</v>
      </c>
      <c r="N56" s="12" t="str">
        <f t="shared" ca="1" si="10"/>
        <v>水</v>
      </c>
      <c r="O56" s="41">
        <f>E56</f>
        <v>0</v>
      </c>
      <c r="P56" s="14">
        <f t="shared" ref="P56:P66" si="11">F56</f>
        <v>0</v>
      </c>
      <c r="Q56" s="24"/>
      <c r="R56" s="531"/>
      <c r="S56" s="532"/>
      <c r="T56" s="23"/>
      <c r="U56" s="24"/>
      <c r="Y56">
        <v>144</v>
      </c>
    </row>
    <row r="57" spans="1:25" ht="46.5" customHeight="1" x14ac:dyDescent="0.15">
      <c r="A57">
        <v>143</v>
      </c>
      <c r="C57" s="11">
        <f ca="1">1+C56</f>
        <v>45799</v>
      </c>
      <c r="D57" s="12" t="str">
        <f t="shared" ca="1" si="9"/>
        <v>木</v>
      </c>
      <c r="E57" s="42"/>
      <c r="F57" s="23"/>
      <c r="G57" s="12"/>
      <c r="H57" s="529"/>
      <c r="I57" s="530"/>
      <c r="J57" s="14"/>
      <c r="K57" s="12"/>
      <c r="L57" s="32"/>
      <c r="M57" s="11">
        <f t="shared" ca="1" si="10"/>
        <v>45799</v>
      </c>
      <c r="N57" s="12" t="str">
        <f t="shared" ca="1" si="10"/>
        <v>木</v>
      </c>
      <c r="O57" s="41">
        <f t="shared" si="10"/>
        <v>0</v>
      </c>
      <c r="P57" s="14">
        <f t="shared" si="11"/>
        <v>0</v>
      </c>
      <c r="Q57" s="24"/>
      <c r="R57" s="531"/>
      <c r="S57" s="532"/>
      <c r="T57" s="23"/>
      <c r="U57" s="24"/>
      <c r="Y57">
        <f>1+Y56</f>
        <v>145</v>
      </c>
    </row>
    <row r="58" spans="1:25" ht="46.5" customHeight="1" x14ac:dyDescent="0.15">
      <c r="A58">
        <v>144</v>
      </c>
      <c r="C58" s="11">
        <f t="shared" ref="C58:C65" ca="1" si="12">1+C57</f>
        <v>45800</v>
      </c>
      <c r="D58" s="12" t="str">
        <f t="shared" ca="1" si="9"/>
        <v>金</v>
      </c>
      <c r="E58" s="42"/>
      <c r="F58" s="23"/>
      <c r="G58" s="10"/>
      <c r="H58" s="529"/>
      <c r="I58" s="530"/>
      <c r="J58" s="14"/>
      <c r="K58" s="12"/>
      <c r="L58" s="32"/>
      <c r="M58" s="11">
        <f t="shared" ca="1" si="10"/>
        <v>45800</v>
      </c>
      <c r="N58" s="12" t="str">
        <f t="shared" ca="1" si="10"/>
        <v>金</v>
      </c>
      <c r="O58" s="41">
        <f t="shared" si="10"/>
        <v>0</v>
      </c>
      <c r="P58" s="14">
        <f t="shared" si="11"/>
        <v>0</v>
      </c>
      <c r="Q58" s="24"/>
      <c r="R58" s="531"/>
      <c r="S58" s="532"/>
      <c r="T58" s="23"/>
      <c r="U58" s="24"/>
      <c r="Y58">
        <f t="shared" ref="Y58:Y66" si="13">1+Y57</f>
        <v>146</v>
      </c>
    </row>
    <row r="59" spans="1:25" ht="46.5" customHeight="1" x14ac:dyDescent="0.15">
      <c r="A59">
        <v>145</v>
      </c>
      <c r="C59" s="11">
        <f t="shared" ca="1" si="12"/>
        <v>45801</v>
      </c>
      <c r="D59" s="12" t="str">
        <f t="shared" ca="1" si="9"/>
        <v>土</v>
      </c>
      <c r="E59" s="42"/>
      <c r="F59" s="23"/>
      <c r="G59" s="10"/>
      <c r="H59" s="529"/>
      <c r="I59" s="530"/>
      <c r="J59" s="14"/>
      <c r="K59" s="12"/>
      <c r="L59" s="32"/>
      <c r="M59" s="11">
        <f t="shared" ca="1" si="10"/>
        <v>45801</v>
      </c>
      <c r="N59" s="12" t="str">
        <f t="shared" ca="1" si="10"/>
        <v>土</v>
      </c>
      <c r="O59" s="41">
        <f t="shared" si="10"/>
        <v>0</v>
      </c>
      <c r="P59" s="14">
        <f t="shared" si="11"/>
        <v>0</v>
      </c>
      <c r="Q59" s="24"/>
      <c r="R59" s="531"/>
      <c r="S59" s="532"/>
      <c r="T59" s="23"/>
      <c r="U59" s="24"/>
      <c r="Y59">
        <f t="shared" si="13"/>
        <v>147</v>
      </c>
    </row>
    <row r="60" spans="1:25" ht="46.5" customHeight="1" x14ac:dyDescent="0.15">
      <c r="A60">
        <v>146</v>
      </c>
      <c r="C60" s="11">
        <f t="shared" ca="1" si="12"/>
        <v>45802</v>
      </c>
      <c r="D60" s="12" t="str">
        <f t="shared" ca="1" si="9"/>
        <v>日</v>
      </c>
      <c r="E60" s="42"/>
      <c r="F60" s="23"/>
      <c r="G60" s="12"/>
      <c r="H60" s="529"/>
      <c r="I60" s="530"/>
      <c r="J60" s="14"/>
      <c r="K60" s="12"/>
      <c r="L60" s="32"/>
      <c r="M60" s="11">
        <f t="shared" ca="1" si="10"/>
        <v>45802</v>
      </c>
      <c r="N60" s="12" t="str">
        <f t="shared" ca="1" si="10"/>
        <v>日</v>
      </c>
      <c r="O60" s="41">
        <f t="shared" si="10"/>
        <v>0</v>
      </c>
      <c r="P60" s="14">
        <f t="shared" si="11"/>
        <v>0</v>
      </c>
      <c r="Q60" s="24"/>
      <c r="R60" s="531"/>
      <c r="S60" s="532"/>
      <c r="T60" s="23"/>
      <c r="U60" s="24"/>
      <c r="Y60">
        <f t="shared" si="13"/>
        <v>148</v>
      </c>
    </row>
    <row r="61" spans="1:25" ht="46.5" customHeight="1" x14ac:dyDescent="0.15">
      <c r="A61">
        <v>147</v>
      </c>
      <c r="C61" s="11">
        <f t="shared" ca="1" si="12"/>
        <v>45803</v>
      </c>
      <c r="D61" s="12" t="str">
        <f t="shared" ca="1" si="9"/>
        <v>月</v>
      </c>
      <c r="E61" s="42"/>
      <c r="F61" s="23"/>
      <c r="G61" s="12"/>
      <c r="H61" s="529"/>
      <c r="I61" s="530"/>
      <c r="J61" s="14"/>
      <c r="K61" s="12"/>
      <c r="L61" s="32"/>
      <c r="M61" s="11">
        <f t="shared" ca="1" si="10"/>
        <v>45803</v>
      </c>
      <c r="N61" s="12" t="str">
        <f t="shared" ca="1" si="10"/>
        <v>月</v>
      </c>
      <c r="O61" s="41">
        <f t="shared" si="10"/>
        <v>0</v>
      </c>
      <c r="P61" s="14">
        <f t="shared" si="11"/>
        <v>0</v>
      </c>
      <c r="Q61" s="24"/>
      <c r="R61" s="531"/>
      <c r="S61" s="532"/>
      <c r="T61" s="23"/>
      <c r="U61" s="24"/>
      <c r="Y61">
        <f t="shared" si="13"/>
        <v>149</v>
      </c>
    </row>
    <row r="62" spans="1:25" ht="46.5" customHeight="1" x14ac:dyDescent="0.15">
      <c r="A62">
        <v>148</v>
      </c>
      <c r="C62" s="11">
        <f t="shared" ca="1" si="12"/>
        <v>45804</v>
      </c>
      <c r="D62" s="12" t="str">
        <f t="shared" ca="1" si="9"/>
        <v>火</v>
      </c>
      <c r="E62" s="42"/>
      <c r="F62" s="23"/>
      <c r="G62" s="12"/>
      <c r="H62" s="529"/>
      <c r="I62" s="530"/>
      <c r="J62" s="14"/>
      <c r="K62" s="12"/>
      <c r="L62" s="32"/>
      <c r="M62" s="11">
        <f t="shared" ca="1" si="10"/>
        <v>45804</v>
      </c>
      <c r="N62" s="12" t="str">
        <f t="shared" ca="1" si="10"/>
        <v>火</v>
      </c>
      <c r="O62" s="41">
        <f t="shared" si="10"/>
        <v>0</v>
      </c>
      <c r="P62" s="14">
        <f t="shared" si="11"/>
        <v>0</v>
      </c>
      <c r="Q62" s="24"/>
      <c r="R62" s="531"/>
      <c r="S62" s="532"/>
      <c r="T62" s="23"/>
      <c r="U62" s="24"/>
      <c r="Y62">
        <f t="shared" si="13"/>
        <v>150</v>
      </c>
    </row>
    <row r="63" spans="1:25" ht="46.5" customHeight="1" x14ac:dyDescent="0.15">
      <c r="A63">
        <v>149</v>
      </c>
      <c r="C63" s="11">
        <f t="shared" ca="1" si="12"/>
        <v>45805</v>
      </c>
      <c r="D63" s="12" t="str">
        <f t="shared" ca="1" si="9"/>
        <v>水</v>
      </c>
      <c r="E63" s="42"/>
      <c r="F63" s="23"/>
      <c r="G63" s="12"/>
      <c r="H63" s="529"/>
      <c r="I63" s="530"/>
      <c r="J63" s="14"/>
      <c r="K63" s="12"/>
      <c r="L63" s="32"/>
      <c r="M63" s="11">
        <f t="shared" ca="1" si="10"/>
        <v>45805</v>
      </c>
      <c r="N63" s="12" t="str">
        <f t="shared" ca="1" si="10"/>
        <v>水</v>
      </c>
      <c r="O63" s="41">
        <f t="shared" si="10"/>
        <v>0</v>
      </c>
      <c r="P63" s="14">
        <f t="shared" si="11"/>
        <v>0</v>
      </c>
      <c r="Q63" s="24"/>
      <c r="R63" s="531"/>
      <c r="S63" s="532"/>
      <c r="T63" s="23"/>
      <c r="U63" s="24"/>
      <c r="Y63">
        <f t="shared" si="13"/>
        <v>151</v>
      </c>
    </row>
    <row r="64" spans="1:25" ht="46.5" customHeight="1" x14ac:dyDescent="0.15">
      <c r="A64">
        <v>150</v>
      </c>
      <c r="C64" s="11">
        <f t="shared" ca="1" si="12"/>
        <v>45806</v>
      </c>
      <c r="D64" s="12" t="str">
        <f t="shared" ca="1" si="9"/>
        <v>木</v>
      </c>
      <c r="E64" s="42"/>
      <c r="F64" s="23"/>
      <c r="G64" s="12"/>
      <c r="H64" s="529"/>
      <c r="I64" s="530"/>
      <c r="J64" s="14"/>
      <c r="K64" s="12"/>
      <c r="L64" s="32"/>
      <c r="M64" s="11">
        <f t="shared" ca="1" si="10"/>
        <v>45806</v>
      </c>
      <c r="N64" s="12" t="str">
        <f t="shared" ca="1" si="10"/>
        <v>木</v>
      </c>
      <c r="O64" s="41">
        <f t="shared" si="10"/>
        <v>0</v>
      </c>
      <c r="P64" s="14">
        <f t="shared" si="11"/>
        <v>0</v>
      </c>
      <c r="Q64" s="24"/>
      <c r="R64" s="531"/>
      <c r="S64" s="532"/>
      <c r="T64" s="23"/>
      <c r="U64" s="24"/>
      <c r="Y64">
        <f t="shared" si="13"/>
        <v>152</v>
      </c>
    </row>
    <row r="65" spans="1:25" ht="46.5" customHeight="1" x14ac:dyDescent="0.15">
      <c r="A65">
        <v>151</v>
      </c>
      <c r="C65" s="11">
        <f t="shared" ca="1" si="12"/>
        <v>45807</v>
      </c>
      <c r="D65" s="12" t="str">
        <f t="shared" ca="1" si="9"/>
        <v>金</v>
      </c>
      <c r="E65" s="42"/>
      <c r="F65" s="23"/>
      <c r="G65" s="12"/>
      <c r="H65" s="529"/>
      <c r="I65" s="530"/>
      <c r="J65" s="14"/>
      <c r="K65" s="12"/>
      <c r="L65" s="32"/>
      <c r="M65" s="11">
        <f t="shared" ca="1" si="10"/>
        <v>45807</v>
      </c>
      <c r="N65" s="12" t="str">
        <f t="shared" ca="1" si="10"/>
        <v>金</v>
      </c>
      <c r="O65" s="41">
        <f t="shared" si="10"/>
        <v>0</v>
      </c>
      <c r="P65" s="14">
        <f t="shared" si="11"/>
        <v>0</v>
      </c>
      <c r="Q65" s="24"/>
      <c r="R65" s="531"/>
      <c r="S65" s="532"/>
      <c r="T65" s="23"/>
      <c r="U65" s="24"/>
      <c r="Y65">
        <f t="shared" si="13"/>
        <v>153</v>
      </c>
    </row>
    <row r="66" spans="1:25" ht="46.5" customHeight="1" x14ac:dyDescent="0.15">
      <c r="A66">
        <v>152</v>
      </c>
      <c r="C66" s="11">
        <f ca="1">1+C65</f>
        <v>45808</v>
      </c>
      <c r="D66" s="12" t="str">
        <f t="shared" ca="1" si="9"/>
        <v>土</v>
      </c>
      <c r="E66" s="42"/>
      <c r="F66" s="23"/>
      <c r="G66" s="12"/>
      <c r="H66" s="529"/>
      <c r="I66" s="530"/>
      <c r="J66" s="14"/>
      <c r="K66" s="12"/>
      <c r="L66" s="32"/>
      <c r="M66" s="11">
        <f t="shared" ca="1" si="10"/>
        <v>45808</v>
      </c>
      <c r="N66" s="12" t="str">
        <f t="shared" ca="1" si="10"/>
        <v>土</v>
      </c>
      <c r="O66" s="41">
        <f t="shared" si="10"/>
        <v>0</v>
      </c>
      <c r="P66" s="14">
        <f t="shared" si="11"/>
        <v>0</v>
      </c>
      <c r="Q66" s="24"/>
      <c r="R66" s="531"/>
      <c r="S66" s="532"/>
      <c r="T66" s="23"/>
      <c r="U66" s="24"/>
      <c r="Y66">
        <f t="shared" si="13"/>
        <v>154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153</v>
      </c>
      <c r="C16" s="11">
        <f ca="1">VLOOKUP(ｶﾚﾝﾀﾞｰ!$QT$1,ｶﾚﾝﾀﾞｰ!$QS$5:$AGJ$45,6,FALSE)</f>
        <v>45809</v>
      </c>
      <c r="D16" s="12" t="str">
        <f ca="1">IF(C16="","",TEXT(C16,"AAA"))</f>
        <v>日</v>
      </c>
      <c r="E16" s="42"/>
      <c r="F16" s="23"/>
      <c r="G16" s="12"/>
      <c r="H16" s="529"/>
      <c r="I16" s="530"/>
      <c r="J16" s="14"/>
      <c r="K16" s="12"/>
      <c r="L16" s="32"/>
      <c r="M16" s="11">
        <f ca="1">C16</f>
        <v>45809</v>
      </c>
      <c r="N16" s="12" t="str">
        <f ca="1">D16</f>
        <v>日</v>
      </c>
      <c r="O16" s="41">
        <f>E16</f>
        <v>0</v>
      </c>
      <c r="P16" s="14">
        <f>F16</f>
        <v>0</v>
      </c>
      <c r="Q16" s="24"/>
      <c r="R16" s="531"/>
      <c r="S16" s="532"/>
      <c r="T16" s="23"/>
      <c r="U16" s="24"/>
    </row>
    <row r="17" spans="1:21" ht="46.5" customHeight="1" x14ac:dyDescent="0.15">
      <c r="A17">
        <v>154</v>
      </c>
      <c r="C17" s="11">
        <f ca="1">1+C16</f>
        <v>45810</v>
      </c>
      <c r="D17" s="12" t="str">
        <f t="shared" ref="D17:D25" ca="1" si="0">IF(C17="","",TEXT(C17,"AAA"))</f>
        <v>月</v>
      </c>
      <c r="E17" s="42"/>
      <c r="F17" s="23"/>
      <c r="G17" s="12"/>
      <c r="H17" s="529"/>
      <c r="I17" s="530"/>
      <c r="J17" s="14"/>
      <c r="K17" s="12"/>
      <c r="L17" s="32"/>
      <c r="M17" s="11">
        <f t="shared" ref="M17:P26" ca="1" si="1">C17</f>
        <v>45810</v>
      </c>
      <c r="N17" s="12" t="str">
        <f t="shared" ca="1" si="1"/>
        <v>月</v>
      </c>
      <c r="O17" s="41">
        <f t="shared" si="1"/>
        <v>0</v>
      </c>
      <c r="P17" s="14">
        <f t="shared" si="1"/>
        <v>0</v>
      </c>
      <c r="Q17" s="24"/>
      <c r="R17" s="531"/>
      <c r="S17" s="532"/>
      <c r="T17" s="23"/>
      <c r="U17" s="24"/>
    </row>
    <row r="18" spans="1:21" ht="46.5" customHeight="1" x14ac:dyDescent="0.15">
      <c r="A18">
        <v>155</v>
      </c>
      <c r="C18" s="11">
        <f t="shared" ref="C18:C24" ca="1" si="2">1+C17</f>
        <v>45811</v>
      </c>
      <c r="D18" s="12" t="str">
        <f t="shared" ca="1" si="0"/>
        <v>火</v>
      </c>
      <c r="E18" s="42"/>
      <c r="F18" s="23"/>
      <c r="G18" s="10"/>
      <c r="H18" s="529"/>
      <c r="I18" s="530"/>
      <c r="J18" s="14"/>
      <c r="K18" s="12"/>
      <c r="L18" s="32"/>
      <c r="M18" s="11">
        <f t="shared" ca="1" si="1"/>
        <v>45811</v>
      </c>
      <c r="N18" s="12" t="str">
        <f t="shared" ca="1" si="1"/>
        <v>火</v>
      </c>
      <c r="O18" s="41">
        <f t="shared" si="1"/>
        <v>0</v>
      </c>
      <c r="P18" s="14">
        <f t="shared" si="1"/>
        <v>0</v>
      </c>
      <c r="Q18" s="24"/>
      <c r="R18" s="531"/>
      <c r="S18" s="532"/>
      <c r="T18" s="23"/>
      <c r="U18" s="24"/>
    </row>
    <row r="19" spans="1:21" ht="46.5" customHeight="1" x14ac:dyDescent="0.15">
      <c r="A19">
        <v>156</v>
      </c>
      <c r="C19" s="11">
        <f t="shared" ca="1" si="2"/>
        <v>45812</v>
      </c>
      <c r="D19" s="12" t="str">
        <f t="shared" ca="1" si="0"/>
        <v>水</v>
      </c>
      <c r="E19" s="42"/>
      <c r="F19" s="23"/>
      <c r="G19" s="10"/>
      <c r="H19" s="529"/>
      <c r="I19" s="530"/>
      <c r="J19" s="14"/>
      <c r="K19" s="12"/>
      <c r="L19" s="32"/>
      <c r="M19" s="11">
        <f t="shared" ca="1" si="1"/>
        <v>45812</v>
      </c>
      <c r="N19" s="12" t="str">
        <f t="shared" ca="1" si="1"/>
        <v>水</v>
      </c>
      <c r="O19" s="41">
        <f t="shared" si="1"/>
        <v>0</v>
      </c>
      <c r="P19" s="14">
        <f t="shared" si="1"/>
        <v>0</v>
      </c>
      <c r="Q19" s="24"/>
      <c r="R19" s="531"/>
      <c r="S19" s="532"/>
      <c r="T19" s="23"/>
      <c r="U19" s="24"/>
    </row>
    <row r="20" spans="1:21" ht="46.5" customHeight="1" x14ac:dyDescent="0.15">
      <c r="A20">
        <v>157</v>
      </c>
      <c r="C20" s="11">
        <f t="shared" ca="1" si="2"/>
        <v>45813</v>
      </c>
      <c r="D20" s="12" t="str">
        <f t="shared" ca="1" si="0"/>
        <v>木</v>
      </c>
      <c r="E20" s="42"/>
      <c r="F20" s="23"/>
      <c r="G20" s="12"/>
      <c r="H20" s="529"/>
      <c r="I20" s="530"/>
      <c r="J20" s="14"/>
      <c r="K20" s="12"/>
      <c r="L20" s="32"/>
      <c r="M20" s="11">
        <f t="shared" ca="1" si="1"/>
        <v>45813</v>
      </c>
      <c r="N20" s="12" t="str">
        <f t="shared" ca="1" si="1"/>
        <v>木</v>
      </c>
      <c r="O20" s="41">
        <f t="shared" si="1"/>
        <v>0</v>
      </c>
      <c r="P20" s="14">
        <f t="shared" si="1"/>
        <v>0</v>
      </c>
      <c r="Q20" s="24"/>
      <c r="R20" s="531"/>
      <c r="S20" s="532"/>
      <c r="T20" s="23"/>
      <c r="U20" s="24"/>
    </row>
    <row r="21" spans="1:21" ht="46.5" customHeight="1" x14ac:dyDescent="0.15">
      <c r="A21">
        <v>158</v>
      </c>
      <c r="C21" s="11">
        <f t="shared" ca="1" si="2"/>
        <v>45814</v>
      </c>
      <c r="D21" s="12" t="str">
        <f t="shared" ca="1" si="0"/>
        <v>金</v>
      </c>
      <c r="E21" s="42"/>
      <c r="F21" s="23"/>
      <c r="G21" s="12"/>
      <c r="H21" s="529"/>
      <c r="I21" s="530"/>
      <c r="J21" s="14"/>
      <c r="K21" s="12"/>
      <c r="L21" s="32"/>
      <c r="M21" s="11">
        <f t="shared" ca="1" si="1"/>
        <v>45814</v>
      </c>
      <c r="N21" s="12" t="str">
        <f t="shared" ca="1" si="1"/>
        <v>金</v>
      </c>
      <c r="O21" s="41">
        <f t="shared" si="1"/>
        <v>0</v>
      </c>
      <c r="P21" s="14">
        <f t="shared" si="1"/>
        <v>0</v>
      </c>
      <c r="Q21" s="24"/>
      <c r="R21" s="531"/>
      <c r="S21" s="532"/>
      <c r="T21" s="23"/>
      <c r="U21" s="24"/>
    </row>
    <row r="22" spans="1:21" ht="46.5" customHeight="1" x14ac:dyDescent="0.15">
      <c r="A22">
        <v>159</v>
      </c>
      <c r="C22" s="11">
        <f t="shared" ca="1" si="2"/>
        <v>45815</v>
      </c>
      <c r="D22" s="12" t="str">
        <f t="shared" ca="1" si="0"/>
        <v>土</v>
      </c>
      <c r="E22" s="42"/>
      <c r="F22" s="23"/>
      <c r="G22" s="12"/>
      <c r="H22" s="529"/>
      <c r="I22" s="530"/>
      <c r="J22" s="14"/>
      <c r="K22" s="12"/>
      <c r="L22" s="32"/>
      <c r="M22" s="11">
        <f t="shared" ca="1" si="1"/>
        <v>45815</v>
      </c>
      <c r="N22" s="12" t="str">
        <f t="shared" ca="1" si="1"/>
        <v>土</v>
      </c>
      <c r="O22" s="41">
        <f t="shared" si="1"/>
        <v>0</v>
      </c>
      <c r="P22" s="14">
        <f t="shared" si="1"/>
        <v>0</v>
      </c>
      <c r="Q22" s="24"/>
      <c r="R22" s="531"/>
      <c r="S22" s="532"/>
      <c r="T22" s="23"/>
      <c r="U22" s="24"/>
    </row>
    <row r="23" spans="1:21" ht="46.5" customHeight="1" x14ac:dyDescent="0.15">
      <c r="A23">
        <v>160</v>
      </c>
      <c r="C23" s="11">
        <f t="shared" ca="1" si="2"/>
        <v>45816</v>
      </c>
      <c r="D23" s="12" t="str">
        <f t="shared" ca="1" si="0"/>
        <v>日</v>
      </c>
      <c r="E23" s="42"/>
      <c r="F23" s="23"/>
      <c r="G23" s="12"/>
      <c r="H23" s="529"/>
      <c r="I23" s="530"/>
      <c r="J23" s="14"/>
      <c r="K23" s="12"/>
      <c r="L23" s="32"/>
      <c r="M23" s="11">
        <f t="shared" ca="1" si="1"/>
        <v>45816</v>
      </c>
      <c r="N23" s="12" t="str">
        <f t="shared" ca="1" si="1"/>
        <v>日</v>
      </c>
      <c r="O23" s="41">
        <f t="shared" si="1"/>
        <v>0</v>
      </c>
      <c r="P23" s="14">
        <f t="shared" si="1"/>
        <v>0</v>
      </c>
      <c r="Q23" s="24"/>
      <c r="R23" s="531"/>
      <c r="S23" s="532"/>
      <c r="T23" s="23"/>
      <c r="U23" s="24"/>
    </row>
    <row r="24" spans="1:21" ht="46.5" customHeight="1" x14ac:dyDescent="0.15">
      <c r="A24">
        <v>161</v>
      </c>
      <c r="C24" s="11">
        <f t="shared" ca="1" si="2"/>
        <v>45817</v>
      </c>
      <c r="D24" s="12" t="str">
        <f t="shared" ca="1" si="0"/>
        <v>月</v>
      </c>
      <c r="E24" s="42"/>
      <c r="F24" s="23"/>
      <c r="G24" s="12"/>
      <c r="H24" s="529"/>
      <c r="I24" s="530"/>
      <c r="J24" s="14"/>
      <c r="K24" s="12"/>
      <c r="L24" s="32"/>
      <c r="M24" s="11">
        <f t="shared" ca="1" si="1"/>
        <v>45817</v>
      </c>
      <c r="N24" s="12" t="str">
        <f t="shared" ca="1" si="1"/>
        <v>月</v>
      </c>
      <c r="O24" s="41">
        <f t="shared" si="1"/>
        <v>0</v>
      </c>
      <c r="P24" s="14">
        <f t="shared" si="1"/>
        <v>0</v>
      </c>
      <c r="Q24" s="24"/>
      <c r="R24" s="531"/>
      <c r="S24" s="532"/>
      <c r="T24" s="23"/>
      <c r="U24" s="24"/>
    </row>
    <row r="25" spans="1:21" ht="46.5" customHeight="1" x14ac:dyDescent="0.15">
      <c r="A25">
        <v>162</v>
      </c>
      <c r="C25" s="11">
        <f ca="1">1+C24</f>
        <v>45818</v>
      </c>
      <c r="D25" s="12" t="str">
        <f t="shared" ca="1" si="0"/>
        <v>火</v>
      </c>
      <c r="E25" s="42"/>
      <c r="F25" s="23"/>
      <c r="G25" s="12"/>
      <c r="H25" s="529"/>
      <c r="I25" s="530"/>
      <c r="J25" s="14"/>
      <c r="K25" s="12"/>
      <c r="L25" s="32"/>
      <c r="M25" s="11">
        <f t="shared" ca="1" si="1"/>
        <v>45818</v>
      </c>
      <c r="N25" s="12" t="str">
        <f t="shared" ca="1" si="1"/>
        <v>火</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163</v>
      </c>
      <c r="C36" s="11">
        <f ca="1">1+C25</f>
        <v>45819</v>
      </c>
      <c r="D36" s="12" t="str">
        <f ca="1">IF(C36="","",TEXT(C36,"AAA"))</f>
        <v>水</v>
      </c>
      <c r="E36" s="42"/>
      <c r="F36" s="23"/>
      <c r="G36" s="12"/>
      <c r="H36" s="529"/>
      <c r="I36" s="530"/>
      <c r="J36" s="14"/>
      <c r="K36" s="12"/>
      <c r="L36" s="32"/>
      <c r="M36" s="11">
        <f t="shared" ref="M36:O46" ca="1" si="3">C36</f>
        <v>45819</v>
      </c>
      <c r="N36" s="12" t="str">
        <f t="shared" ca="1" si="3"/>
        <v>水</v>
      </c>
      <c r="O36" s="41">
        <f>E36</f>
        <v>0</v>
      </c>
      <c r="P36" s="14">
        <f t="shared" ref="P36:P46" si="4">F36</f>
        <v>0</v>
      </c>
      <c r="Q36" s="24"/>
      <c r="R36" s="531"/>
      <c r="S36" s="532"/>
      <c r="T36" s="23"/>
      <c r="U36" s="24"/>
    </row>
    <row r="37" spans="1:21" ht="46.5" customHeight="1" x14ac:dyDescent="0.15">
      <c r="A37">
        <v>164</v>
      </c>
      <c r="C37" s="11">
        <f ca="1">1+C36</f>
        <v>45820</v>
      </c>
      <c r="D37" s="12" t="str">
        <f t="shared" ref="D37:D45" ca="1" si="5">IF(C37="","",TEXT(C37,"AAA"))</f>
        <v>木</v>
      </c>
      <c r="E37" s="42"/>
      <c r="F37" s="23"/>
      <c r="G37" s="12"/>
      <c r="H37" s="529"/>
      <c r="I37" s="530"/>
      <c r="J37" s="14"/>
      <c r="K37" s="12"/>
      <c r="L37" s="32"/>
      <c r="M37" s="11">
        <f t="shared" ca="1" si="3"/>
        <v>45820</v>
      </c>
      <c r="N37" s="12" t="str">
        <f t="shared" ca="1" si="3"/>
        <v>木</v>
      </c>
      <c r="O37" s="41">
        <f t="shared" si="3"/>
        <v>0</v>
      </c>
      <c r="P37" s="14">
        <f t="shared" si="4"/>
        <v>0</v>
      </c>
      <c r="Q37" s="24"/>
      <c r="R37" s="531"/>
      <c r="S37" s="532"/>
      <c r="T37" s="23"/>
      <c r="U37" s="24"/>
    </row>
    <row r="38" spans="1:21" ht="46.5" customHeight="1" x14ac:dyDescent="0.15">
      <c r="A38">
        <v>165</v>
      </c>
      <c r="C38" s="11">
        <f t="shared" ref="C38:C45" ca="1" si="6">1+C37</f>
        <v>45821</v>
      </c>
      <c r="D38" s="12" t="str">
        <f t="shared" ca="1" si="5"/>
        <v>金</v>
      </c>
      <c r="E38" s="42"/>
      <c r="F38" s="23"/>
      <c r="G38" s="10"/>
      <c r="H38" s="529"/>
      <c r="I38" s="530"/>
      <c r="J38" s="14"/>
      <c r="K38" s="12"/>
      <c r="L38" s="32"/>
      <c r="M38" s="11">
        <f t="shared" ca="1" si="3"/>
        <v>45821</v>
      </c>
      <c r="N38" s="12" t="str">
        <f t="shared" ca="1" si="3"/>
        <v>金</v>
      </c>
      <c r="O38" s="41">
        <f t="shared" si="3"/>
        <v>0</v>
      </c>
      <c r="P38" s="14">
        <f t="shared" si="4"/>
        <v>0</v>
      </c>
      <c r="Q38" s="24"/>
      <c r="R38" s="531"/>
      <c r="S38" s="532"/>
      <c r="T38" s="23"/>
      <c r="U38" s="24"/>
    </row>
    <row r="39" spans="1:21" ht="46.5" customHeight="1" x14ac:dyDescent="0.15">
      <c r="A39">
        <v>166</v>
      </c>
      <c r="C39" s="11">
        <f t="shared" ca="1" si="6"/>
        <v>45822</v>
      </c>
      <c r="D39" s="12" t="str">
        <f t="shared" ca="1" si="5"/>
        <v>土</v>
      </c>
      <c r="E39" s="42"/>
      <c r="F39" s="23"/>
      <c r="G39" s="10"/>
      <c r="H39" s="529"/>
      <c r="I39" s="530"/>
      <c r="J39" s="14"/>
      <c r="K39" s="12"/>
      <c r="L39" s="32"/>
      <c r="M39" s="11">
        <f t="shared" ca="1" si="3"/>
        <v>45822</v>
      </c>
      <c r="N39" s="12" t="str">
        <f t="shared" ca="1" si="3"/>
        <v>土</v>
      </c>
      <c r="O39" s="41">
        <f t="shared" si="3"/>
        <v>0</v>
      </c>
      <c r="P39" s="14">
        <f t="shared" si="4"/>
        <v>0</v>
      </c>
      <c r="Q39" s="24"/>
      <c r="R39" s="531"/>
      <c r="S39" s="532"/>
      <c r="T39" s="23"/>
      <c r="U39" s="24"/>
    </row>
    <row r="40" spans="1:21" ht="46.5" customHeight="1" x14ac:dyDescent="0.15">
      <c r="A40">
        <v>167</v>
      </c>
      <c r="C40" s="11">
        <f t="shared" ca="1" si="6"/>
        <v>45823</v>
      </c>
      <c r="D40" s="12" t="str">
        <f t="shared" ca="1" si="5"/>
        <v>日</v>
      </c>
      <c r="E40" s="42"/>
      <c r="F40" s="23"/>
      <c r="G40" s="12"/>
      <c r="H40" s="529"/>
      <c r="I40" s="530"/>
      <c r="J40" s="14"/>
      <c r="K40" s="12"/>
      <c r="L40" s="32"/>
      <c r="M40" s="11">
        <f t="shared" ca="1" si="3"/>
        <v>45823</v>
      </c>
      <c r="N40" s="12" t="str">
        <f t="shared" ca="1" si="3"/>
        <v>日</v>
      </c>
      <c r="O40" s="41">
        <f t="shared" si="3"/>
        <v>0</v>
      </c>
      <c r="P40" s="14">
        <f t="shared" si="4"/>
        <v>0</v>
      </c>
      <c r="Q40" s="24"/>
      <c r="R40" s="531"/>
      <c r="S40" s="532"/>
      <c r="T40" s="23"/>
      <c r="U40" s="24"/>
    </row>
    <row r="41" spans="1:21" ht="46.5" customHeight="1" x14ac:dyDescent="0.15">
      <c r="A41">
        <v>168</v>
      </c>
      <c r="C41" s="11">
        <f t="shared" ca="1" si="6"/>
        <v>45824</v>
      </c>
      <c r="D41" s="12" t="str">
        <f t="shared" ca="1" si="5"/>
        <v>月</v>
      </c>
      <c r="E41" s="42"/>
      <c r="F41" s="23"/>
      <c r="G41" s="12"/>
      <c r="H41" s="529"/>
      <c r="I41" s="530"/>
      <c r="J41" s="14"/>
      <c r="K41" s="12"/>
      <c r="L41" s="32"/>
      <c r="M41" s="11">
        <f t="shared" ca="1" si="3"/>
        <v>45824</v>
      </c>
      <c r="N41" s="12" t="str">
        <f t="shared" ca="1" si="3"/>
        <v>月</v>
      </c>
      <c r="O41" s="41">
        <f t="shared" si="3"/>
        <v>0</v>
      </c>
      <c r="P41" s="14">
        <f t="shared" si="4"/>
        <v>0</v>
      </c>
      <c r="Q41" s="24"/>
      <c r="R41" s="531"/>
      <c r="S41" s="532"/>
      <c r="T41" s="23"/>
      <c r="U41" s="24"/>
    </row>
    <row r="42" spans="1:21" ht="46.5" customHeight="1" x14ac:dyDescent="0.15">
      <c r="A42">
        <v>169</v>
      </c>
      <c r="C42" s="11">
        <f t="shared" ca="1" si="6"/>
        <v>45825</v>
      </c>
      <c r="D42" s="12" t="str">
        <f t="shared" ca="1" si="5"/>
        <v>火</v>
      </c>
      <c r="E42" s="42"/>
      <c r="F42" s="23"/>
      <c r="G42" s="12"/>
      <c r="H42" s="529"/>
      <c r="I42" s="530"/>
      <c r="J42" s="14"/>
      <c r="K42" s="12"/>
      <c r="L42" s="32"/>
      <c r="M42" s="11">
        <f t="shared" ca="1" si="3"/>
        <v>45825</v>
      </c>
      <c r="N42" s="12" t="str">
        <f t="shared" ca="1" si="3"/>
        <v>火</v>
      </c>
      <c r="O42" s="41">
        <f t="shared" si="3"/>
        <v>0</v>
      </c>
      <c r="P42" s="14">
        <f t="shared" si="4"/>
        <v>0</v>
      </c>
      <c r="Q42" s="24"/>
      <c r="R42" s="531"/>
      <c r="S42" s="532"/>
      <c r="T42" s="23"/>
      <c r="U42" s="24"/>
    </row>
    <row r="43" spans="1:21" ht="46.5" customHeight="1" x14ac:dyDescent="0.15">
      <c r="A43">
        <v>170</v>
      </c>
      <c r="C43" s="11">
        <f t="shared" ca="1" si="6"/>
        <v>45826</v>
      </c>
      <c r="D43" s="12" t="str">
        <f t="shared" ca="1" si="5"/>
        <v>水</v>
      </c>
      <c r="E43" s="42"/>
      <c r="F43" s="23"/>
      <c r="G43" s="12"/>
      <c r="H43" s="529"/>
      <c r="I43" s="530"/>
      <c r="J43" s="14"/>
      <c r="K43" s="12"/>
      <c r="L43" s="32"/>
      <c r="M43" s="11">
        <f t="shared" ca="1" si="3"/>
        <v>45826</v>
      </c>
      <c r="N43" s="12" t="str">
        <f t="shared" ca="1" si="3"/>
        <v>水</v>
      </c>
      <c r="O43" s="41">
        <f t="shared" si="3"/>
        <v>0</v>
      </c>
      <c r="P43" s="14">
        <f t="shared" si="4"/>
        <v>0</v>
      </c>
      <c r="Q43" s="24"/>
      <c r="R43" s="531"/>
      <c r="S43" s="532"/>
      <c r="T43" s="23"/>
      <c r="U43" s="24"/>
    </row>
    <row r="44" spans="1:21" ht="46.5" customHeight="1" x14ac:dyDescent="0.15">
      <c r="A44">
        <v>171</v>
      </c>
      <c r="C44" s="11">
        <f t="shared" ca="1" si="6"/>
        <v>45827</v>
      </c>
      <c r="D44" s="12" t="str">
        <f t="shared" ca="1" si="5"/>
        <v>木</v>
      </c>
      <c r="E44" s="42"/>
      <c r="F44" s="23"/>
      <c r="G44" s="12"/>
      <c r="H44" s="529"/>
      <c r="I44" s="530"/>
      <c r="J44" s="14"/>
      <c r="K44" s="12"/>
      <c r="L44" s="32"/>
      <c r="M44" s="11">
        <f t="shared" ca="1" si="3"/>
        <v>45827</v>
      </c>
      <c r="N44" s="12" t="str">
        <f t="shared" ca="1" si="3"/>
        <v>木</v>
      </c>
      <c r="O44" s="41">
        <f t="shared" si="3"/>
        <v>0</v>
      </c>
      <c r="P44" s="14">
        <f t="shared" si="4"/>
        <v>0</v>
      </c>
      <c r="Q44" s="24"/>
      <c r="R44" s="531"/>
      <c r="S44" s="532"/>
      <c r="T44" s="23"/>
      <c r="U44" s="24"/>
    </row>
    <row r="45" spans="1:21" ht="46.5" customHeight="1" x14ac:dyDescent="0.15">
      <c r="A45">
        <v>172</v>
      </c>
      <c r="C45" s="11">
        <f t="shared" ca="1" si="6"/>
        <v>45828</v>
      </c>
      <c r="D45" s="12" t="str">
        <f t="shared" ca="1" si="5"/>
        <v>金</v>
      </c>
      <c r="E45" s="42"/>
      <c r="F45" s="23"/>
      <c r="G45" s="12"/>
      <c r="H45" s="529"/>
      <c r="I45" s="530"/>
      <c r="J45" s="14"/>
      <c r="K45" s="12"/>
      <c r="L45" s="32"/>
      <c r="M45" s="11">
        <f t="shared" ca="1" si="3"/>
        <v>45828</v>
      </c>
      <c r="N45" s="12" t="str">
        <f t="shared" ca="1" si="3"/>
        <v>金</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173</v>
      </c>
      <c r="C56" s="11">
        <f ca="1">1+C45</f>
        <v>45829</v>
      </c>
      <c r="D56" s="12" t="str">
        <f t="shared" ref="D56:D66" ca="1" si="7">IF(C56="","",TEXT(C56,"AAA"))</f>
        <v>土</v>
      </c>
      <c r="E56" s="42"/>
      <c r="F56" s="23"/>
      <c r="G56" s="12"/>
      <c r="H56" s="529"/>
      <c r="I56" s="530"/>
      <c r="J56" s="14"/>
      <c r="K56" s="12"/>
      <c r="L56" s="32"/>
      <c r="M56" s="11">
        <f t="shared" ref="M56:O66" ca="1" si="8">C56</f>
        <v>45829</v>
      </c>
      <c r="N56" s="12" t="str">
        <f t="shared" ca="1" si="8"/>
        <v>土</v>
      </c>
      <c r="O56" s="41">
        <f>E56</f>
        <v>0</v>
      </c>
      <c r="P56" s="14">
        <f t="shared" ref="P56:P66" si="9">F56</f>
        <v>0</v>
      </c>
      <c r="Q56" s="24"/>
      <c r="R56" s="531"/>
      <c r="S56" s="532"/>
      <c r="T56" s="23"/>
      <c r="U56" s="24"/>
    </row>
    <row r="57" spans="1:21" ht="46.5" customHeight="1" x14ac:dyDescent="0.15">
      <c r="A57">
        <v>174</v>
      </c>
      <c r="C57" s="11">
        <f ca="1">1+C56</f>
        <v>45830</v>
      </c>
      <c r="D57" s="12" t="str">
        <f t="shared" ca="1" si="7"/>
        <v>日</v>
      </c>
      <c r="E57" s="42"/>
      <c r="F57" s="23"/>
      <c r="G57" s="12"/>
      <c r="H57" s="529"/>
      <c r="I57" s="530"/>
      <c r="J57" s="14"/>
      <c r="K57" s="12"/>
      <c r="L57" s="32"/>
      <c r="M57" s="11">
        <f t="shared" ca="1" si="8"/>
        <v>45830</v>
      </c>
      <c r="N57" s="12" t="str">
        <f t="shared" ca="1" si="8"/>
        <v>日</v>
      </c>
      <c r="O57" s="41">
        <f t="shared" si="8"/>
        <v>0</v>
      </c>
      <c r="P57" s="14">
        <f t="shared" si="9"/>
        <v>0</v>
      </c>
      <c r="Q57" s="24"/>
      <c r="R57" s="531"/>
      <c r="S57" s="532"/>
      <c r="T57" s="23"/>
      <c r="U57" s="24"/>
    </row>
    <row r="58" spans="1:21" ht="46.5" customHeight="1" x14ac:dyDescent="0.15">
      <c r="A58">
        <v>175</v>
      </c>
      <c r="C58" s="11">
        <f t="shared" ref="C58:C65" ca="1" si="10">1+C57</f>
        <v>45831</v>
      </c>
      <c r="D58" s="12" t="str">
        <f t="shared" ca="1" si="7"/>
        <v>月</v>
      </c>
      <c r="E58" s="42"/>
      <c r="F58" s="23"/>
      <c r="G58" s="10"/>
      <c r="H58" s="529"/>
      <c r="I58" s="530"/>
      <c r="J58" s="14"/>
      <c r="K58" s="12"/>
      <c r="L58" s="32"/>
      <c r="M58" s="11">
        <f t="shared" ca="1" si="8"/>
        <v>45831</v>
      </c>
      <c r="N58" s="12" t="str">
        <f t="shared" ca="1" si="8"/>
        <v>月</v>
      </c>
      <c r="O58" s="41">
        <f t="shared" si="8"/>
        <v>0</v>
      </c>
      <c r="P58" s="14">
        <f t="shared" si="9"/>
        <v>0</v>
      </c>
      <c r="Q58" s="24"/>
      <c r="R58" s="531"/>
      <c r="S58" s="532"/>
      <c r="T58" s="23"/>
      <c r="U58" s="24"/>
    </row>
    <row r="59" spans="1:21" ht="46.5" customHeight="1" x14ac:dyDescent="0.15">
      <c r="A59">
        <v>176</v>
      </c>
      <c r="C59" s="11">
        <f t="shared" ca="1" si="10"/>
        <v>45832</v>
      </c>
      <c r="D59" s="12" t="str">
        <f t="shared" ca="1" si="7"/>
        <v>火</v>
      </c>
      <c r="E59" s="42"/>
      <c r="F59" s="23"/>
      <c r="G59" s="10"/>
      <c r="H59" s="529"/>
      <c r="I59" s="530"/>
      <c r="J59" s="14"/>
      <c r="K59" s="12"/>
      <c r="L59" s="32"/>
      <c r="M59" s="11">
        <f t="shared" ca="1" si="8"/>
        <v>45832</v>
      </c>
      <c r="N59" s="12" t="str">
        <f t="shared" ca="1" si="8"/>
        <v>火</v>
      </c>
      <c r="O59" s="41">
        <f t="shared" si="8"/>
        <v>0</v>
      </c>
      <c r="P59" s="14">
        <f t="shared" si="9"/>
        <v>0</v>
      </c>
      <c r="Q59" s="24"/>
      <c r="R59" s="531"/>
      <c r="S59" s="532"/>
      <c r="T59" s="23"/>
      <c r="U59" s="24"/>
    </row>
    <row r="60" spans="1:21" ht="46.5" customHeight="1" x14ac:dyDescent="0.15">
      <c r="A60">
        <v>177</v>
      </c>
      <c r="C60" s="11">
        <f t="shared" ca="1" si="10"/>
        <v>45833</v>
      </c>
      <c r="D60" s="12" t="str">
        <f t="shared" ca="1" si="7"/>
        <v>水</v>
      </c>
      <c r="E60" s="42"/>
      <c r="F60" s="23"/>
      <c r="G60" s="12"/>
      <c r="H60" s="529"/>
      <c r="I60" s="530"/>
      <c r="J60" s="14"/>
      <c r="K60" s="12"/>
      <c r="L60" s="32"/>
      <c r="M60" s="11">
        <f t="shared" ca="1" si="8"/>
        <v>45833</v>
      </c>
      <c r="N60" s="12" t="str">
        <f t="shared" ca="1" si="8"/>
        <v>水</v>
      </c>
      <c r="O60" s="41">
        <f t="shared" si="8"/>
        <v>0</v>
      </c>
      <c r="P60" s="14">
        <f t="shared" si="9"/>
        <v>0</v>
      </c>
      <c r="Q60" s="24"/>
      <c r="R60" s="531"/>
      <c r="S60" s="532"/>
      <c r="T60" s="23"/>
      <c r="U60" s="24"/>
    </row>
    <row r="61" spans="1:21" ht="46.5" customHeight="1" x14ac:dyDescent="0.15">
      <c r="A61">
        <v>178</v>
      </c>
      <c r="C61" s="11">
        <f t="shared" ca="1" si="10"/>
        <v>45834</v>
      </c>
      <c r="D61" s="12" t="str">
        <f t="shared" ca="1" si="7"/>
        <v>木</v>
      </c>
      <c r="E61" s="42"/>
      <c r="F61" s="23"/>
      <c r="G61" s="12"/>
      <c r="H61" s="529"/>
      <c r="I61" s="530"/>
      <c r="J61" s="14"/>
      <c r="K61" s="12"/>
      <c r="L61" s="32"/>
      <c r="M61" s="11">
        <f t="shared" ca="1" si="8"/>
        <v>45834</v>
      </c>
      <c r="N61" s="12" t="str">
        <f t="shared" ca="1" si="8"/>
        <v>木</v>
      </c>
      <c r="O61" s="41">
        <f t="shared" si="8"/>
        <v>0</v>
      </c>
      <c r="P61" s="14">
        <f t="shared" si="9"/>
        <v>0</v>
      </c>
      <c r="Q61" s="24"/>
      <c r="R61" s="531"/>
      <c r="S61" s="532"/>
      <c r="T61" s="23"/>
      <c r="U61" s="24"/>
    </row>
    <row r="62" spans="1:21" ht="46.5" customHeight="1" x14ac:dyDescent="0.15">
      <c r="A62">
        <v>179</v>
      </c>
      <c r="C62" s="11">
        <f t="shared" ca="1" si="10"/>
        <v>45835</v>
      </c>
      <c r="D62" s="12" t="str">
        <f t="shared" ca="1" si="7"/>
        <v>金</v>
      </c>
      <c r="E62" s="42"/>
      <c r="F62" s="23"/>
      <c r="G62" s="12"/>
      <c r="H62" s="529"/>
      <c r="I62" s="530"/>
      <c r="J62" s="14"/>
      <c r="K62" s="12"/>
      <c r="L62" s="32"/>
      <c r="M62" s="11">
        <f t="shared" ca="1" si="8"/>
        <v>45835</v>
      </c>
      <c r="N62" s="12" t="str">
        <f t="shared" ca="1" si="8"/>
        <v>金</v>
      </c>
      <c r="O62" s="41">
        <f t="shared" si="8"/>
        <v>0</v>
      </c>
      <c r="P62" s="14">
        <f t="shared" si="9"/>
        <v>0</v>
      </c>
      <c r="Q62" s="24"/>
      <c r="R62" s="531"/>
      <c r="S62" s="532"/>
      <c r="T62" s="23"/>
      <c r="U62" s="24"/>
    </row>
    <row r="63" spans="1:21" ht="46.5" customHeight="1" x14ac:dyDescent="0.15">
      <c r="A63">
        <v>180</v>
      </c>
      <c r="C63" s="11">
        <f t="shared" ca="1" si="10"/>
        <v>45836</v>
      </c>
      <c r="D63" s="12" t="str">
        <f t="shared" ca="1" si="7"/>
        <v>土</v>
      </c>
      <c r="E63" s="42"/>
      <c r="F63" s="23"/>
      <c r="G63" s="12"/>
      <c r="H63" s="529"/>
      <c r="I63" s="530"/>
      <c r="J63" s="14"/>
      <c r="K63" s="12"/>
      <c r="L63" s="32"/>
      <c r="M63" s="11">
        <f t="shared" ca="1" si="8"/>
        <v>45836</v>
      </c>
      <c r="N63" s="12" t="str">
        <f t="shared" ca="1" si="8"/>
        <v>土</v>
      </c>
      <c r="O63" s="41">
        <f t="shared" si="8"/>
        <v>0</v>
      </c>
      <c r="P63" s="14">
        <f t="shared" si="9"/>
        <v>0</v>
      </c>
      <c r="Q63" s="24"/>
      <c r="R63" s="531"/>
      <c r="S63" s="532"/>
      <c r="T63" s="23"/>
      <c r="U63" s="24"/>
    </row>
    <row r="64" spans="1:21" ht="46.5" customHeight="1" x14ac:dyDescent="0.15">
      <c r="A64">
        <v>181</v>
      </c>
      <c r="C64" s="11">
        <f t="shared" ca="1" si="10"/>
        <v>45837</v>
      </c>
      <c r="D64" s="12" t="str">
        <f t="shared" ca="1" si="7"/>
        <v>日</v>
      </c>
      <c r="E64" s="42"/>
      <c r="F64" s="23"/>
      <c r="G64" s="12"/>
      <c r="H64" s="529"/>
      <c r="I64" s="530"/>
      <c r="J64" s="14"/>
      <c r="K64" s="12"/>
      <c r="L64" s="32"/>
      <c r="M64" s="11">
        <f t="shared" ca="1" si="8"/>
        <v>45837</v>
      </c>
      <c r="N64" s="12" t="str">
        <f t="shared" ca="1" si="8"/>
        <v>日</v>
      </c>
      <c r="O64" s="41">
        <f t="shared" si="8"/>
        <v>0</v>
      </c>
      <c r="P64" s="14">
        <f t="shared" si="9"/>
        <v>0</v>
      </c>
      <c r="Q64" s="24"/>
      <c r="R64" s="531"/>
      <c r="S64" s="532"/>
      <c r="T64" s="23"/>
      <c r="U64" s="24"/>
    </row>
    <row r="65" spans="1:21" ht="46.5" customHeight="1" x14ac:dyDescent="0.15">
      <c r="A65">
        <v>182</v>
      </c>
      <c r="C65" s="11">
        <f t="shared" ca="1" si="10"/>
        <v>45838</v>
      </c>
      <c r="D65" s="12" t="str">
        <f t="shared" ca="1" si="7"/>
        <v>月</v>
      </c>
      <c r="E65" s="42"/>
      <c r="F65" s="23"/>
      <c r="G65" s="12"/>
      <c r="H65" s="529"/>
      <c r="I65" s="530"/>
      <c r="J65" s="14"/>
      <c r="K65" s="12"/>
      <c r="L65" s="32"/>
      <c r="M65" s="11">
        <f t="shared" ca="1" si="8"/>
        <v>45838</v>
      </c>
      <c r="N65" s="12" t="str">
        <f t="shared" ca="1" si="8"/>
        <v>月</v>
      </c>
      <c r="O65" s="41">
        <f t="shared" si="8"/>
        <v>0</v>
      </c>
      <c r="P65" s="14">
        <f t="shared" si="9"/>
        <v>0</v>
      </c>
      <c r="Q65" s="24"/>
      <c r="R65" s="531"/>
      <c r="S65" s="532"/>
      <c r="T65" s="23"/>
      <c r="U65" s="24"/>
    </row>
    <row r="66" spans="1:21" ht="46.5" customHeight="1" x14ac:dyDescent="0.15">
      <c r="C66" s="11">
        <f ca="1">1+C65</f>
        <v>45839</v>
      </c>
      <c r="D66" s="12" t="str">
        <f t="shared" ca="1" si="7"/>
        <v>火</v>
      </c>
      <c r="E66" s="42"/>
      <c r="F66" s="23"/>
      <c r="G66" s="12"/>
      <c r="H66" s="529"/>
      <c r="I66" s="530"/>
      <c r="J66" s="14"/>
      <c r="K66" s="12"/>
      <c r="L66" s="32"/>
      <c r="M66" s="11">
        <f t="shared" ca="1" si="8"/>
        <v>45839</v>
      </c>
      <c r="N66" s="12" t="str">
        <f t="shared" ca="1" si="8"/>
        <v>火</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183</v>
      </c>
      <c r="C16" s="11">
        <f ca="1">VLOOKUP(ｶﾚﾝﾀﾞｰ!$QT$1,ｶﾚﾝﾀﾞｰ!$QS$5:$AGJ$45,7,FALSE)</f>
        <v>45839</v>
      </c>
      <c r="D16" s="12" t="str">
        <f ca="1">IF(C16="","",TEXT(C16,"AAA"))</f>
        <v>火</v>
      </c>
      <c r="E16" s="42"/>
      <c r="F16" s="23"/>
      <c r="G16" s="12"/>
      <c r="H16" s="529"/>
      <c r="I16" s="530"/>
      <c r="J16" s="14"/>
      <c r="K16" s="12"/>
      <c r="L16" s="32"/>
      <c r="M16" s="11">
        <f ca="1">C16</f>
        <v>45839</v>
      </c>
      <c r="N16" s="12" t="str">
        <f ca="1">D16</f>
        <v>火</v>
      </c>
      <c r="O16" s="41">
        <f>E16</f>
        <v>0</v>
      </c>
      <c r="P16" s="14">
        <f>F16</f>
        <v>0</v>
      </c>
      <c r="Q16" s="24"/>
      <c r="R16" s="531"/>
      <c r="S16" s="532"/>
      <c r="T16" s="23"/>
      <c r="U16" s="24"/>
    </row>
    <row r="17" spans="1:21" ht="46.5" customHeight="1" x14ac:dyDescent="0.15">
      <c r="A17">
        <v>184</v>
      </c>
      <c r="C17" s="11">
        <f ca="1">1+C16</f>
        <v>45840</v>
      </c>
      <c r="D17" s="12" t="str">
        <f t="shared" ref="D17:D25" ca="1" si="0">IF(C17="","",TEXT(C17,"AAA"))</f>
        <v>水</v>
      </c>
      <c r="E17" s="42"/>
      <c r="F17" s="23"/>
      <c r="G17" s="12"/>
      <c r="H17" s="529"/>
      <c r="I17" s="530"/>
      <c r="J17" s="14"/>
      <c r="K17" s="12"/>
      <c r="L17" s="32"/>
      <c r="M17" s="11">
        <f t="shared" ref="M17:P26" ca="1" si="1">C17</f>
        <v>45840</v>
      </c>
      <c r="N17" s="12" t="str">
        <f t="shared" ca="1" si="1"/>
        <v>水</v>
      </c>
      <c r="O17" s="41">
        <f t="shared" si="1"/>
        <v>0</v>
      </c>
      <c r="P17" s="14">
        <f t="shared" si="1"/>
        <v>0</v>
      </c>
      <c r="Q17" s="24"/>
      <c r="R17" s="531"/>
      <c r="S17" s="532"/>
      <c r="T17" s="23"/>
      <c r="U17" s="24"/>
    </row>
    <row r="18" spans="1:21" ht="46.5" customHeight="1" x14ac:dyDescent="0.15">
      <c r="A18">
        <v>185</v>
      </c>
      <c r="C18" s="11">
        <f t="shared" ref="C18:C24" ca="1" si="2">1+C17</f>
        <v>45841</v>
      </c>
      <c r="D18" s="12" t="str">
        <f t="shared" ca="1" si="0"/>
        <v>木</v>
      </c>
      <c r="E18" s="42"/>
      <c r="F18" s="23"/>
      <c r="G18" s="10"/>
      <c r="H18" s="529"/>
      <c r="I18" s="530"/>
      <c r="J18" s="14"/>
      <c r="K18" s="12"/>
      <c r="L18" s="32"/>
      <c r="M18" s="11">
        <f t="shared" ca="1" si="1"/>
        <v>45841</v>
      </c>
      <c r="N18" s="12" t="str">
        <f t="shared" ca="1" si="1"/>
        <v>木</v>
      </c>
      <c r="O18" s="41">
        <f t="shared" si="1"/>
        <v>0</v>
      </c>
      <c r="P18" s="14">
        <f t="shared" si="1"/>
        <v>0</v>
      </c>
      <c r="Q18" s="24"/>
      <c r="R18" s="531"/>
      <c r="S18" s="532"/>
      <c r="T18" s="23"/>
      <c r="U18" s="24"/>
    </row>
    <row r="19" spans="1:21" ht="46.5" customHeight="1" x14ac:dyDescent="0.15">
      <c r="A19">
        <v>186</v>
      </c>
      <c r="C19" s="11">
        <f t="shared" ca="1" si="2"/>
        <v>45842</v>
      </c>
      <c r="D19" s="12" t="str">
        <f t="shared" ca="1" si="0"/>
        <v>金</v>
      </c>
      <c r="E19" s="42"/>
      <c r="F19" s="23"/>
      <c r="G19" s="10"/>
      <c r="H19" s="529"/>
      <c r="I19" s="530"/>
      <c r="J19" s="14"/>
      <c r="K19" s="12"/>
      <c r="L19" s="32"/>
      <c r="M19" s="11">
        <f t="shared" ca="1" si="1"/>
        <v>45842</v>
      </c>
      <c r="N19" s="12" t="str">
        <f t="shared" ca="1" si="1"/>
        <v>金</v>
      </c>
      <c r="O19" s="41">
        <f t="shared" si="1"/>
        <v>0</v>
      </c>
      <c r="P19" s="14">
        <f t="shared" si="1"/>
        <v>0</v>
      </c>
      <c r="Q19" s="24"/>
      <c r="R19" s="531"/>
      <c r="S19" s="532"/>
      <c r="T19" s="23"/>
      <c r="U19" s="24"/>
    </row>
    <row r="20" spans="1:21" ht="46.5" customHeight="1" x14ac:dyDescent="0.15">
      <c r="A20">
        <v>187</v>
      </c>
      <c r="C20" s="11">
        <f t="shared" ca="1" si="2"/>
        <v>45843</v>
      </c>
      <c r="D20" s="12" t="str">
        <f t="shared" ca="1" si="0"/>
        <v>土</v>
      </c>
      <c r="E20" s="42"/>
      <c r="F20" s="23"/>
      <c r="G20" s="12"/>
      <c r="H20" s="529"/>
      <c r="I20" s="530"/>
      <c r="J20" s="14"/>
      <c r="K20" s="12"/>
      <c r="L20" s="32"/>
      <c r="M20" s="11">
        <f t="shared" ca="1" si="1"/>
        <v>45843</v>
      </c>
      <c r="N20" s="12" t="str">
        <f t="shared" ca="1" si="1"/>
        <v>土</v>
      </c>
      <c r="O20" s="41">
        <f t="shared" si="1"/>
        <v>0</v>
      </c>
      <c r="P20" s="14">
        <f t="shared" si="1"/>
        <v>0</v>
      </c>
      <c r="Q20" s="24"/>
      <c r="R20" s="531"/>
      <c r="S20" s="532"/>
      <c r="T20" s="23"/>
      <c r="U20" s="24"/>
    </row>
    <row r="21" spans="1:21" ht="46.5" customHeight="1" x14ac:dyDescent="0.15">
      <c r="A21">
        <v>188</v>
      </c>
      <c r="C21" s="11">
        <f t="shared" ca="1" si="2"/>
        <v>45844</v>
      </c>
      <c r="D21" s="12" t="str">
        <f t="shared" ca="1" si="0"/>
        <v>日</v>
      </c>
      <c r="E21" s="42"/>
      <c r="F21" s="23"/>
      <c r="G21" s="12"/>
      <c r="H21" s="529"/>
      <c r="I21" s="530"/>
      <c r="J21" s="14"/>
      <c r="K21" s="12"/>
      <c r="L21" s="32"/>
      <c r="M21" s="11">
        <f t="shared" ca="1" si="1"/>
        <v>45844</v>
      </c>
      <c r="N21" s="12" t="str">
        <f t="shared" ca="1" si="1"/>
        <v>日</v>
      </c>
      <c r="O21" s="41">
        <f t="shared" si="1"/>
        <v>0</v>
      </c>
      <c r="P21" s="14">
        <f t="shared" si="1"/>
        <v>0</v>
      </c>
      <c r="Q21" s="24"/>
      <c r="R21" s="531"/>
      <c r="S21" s="532"/>
      <c r="T21" s="23"/>
      <c r="U21" s="24"/>
    </row>
    <row r="22" spans="1:21" ht="46.5" customHeight="1" x14ac:dyDescent="0.15">
      <c r="A22">
        <v>189</v>
      </c>
      <c r="C22" s="11">
        <f t="shared" ca="1" si="2"/>
        <v>45845</v>
      </c>
      <c r="D22" s="12" t="str">
        <f t="shared" ca="1" si="0"/>
        <v>月</v>
      </c>
      <c r="E22" s="42"/>
      <c r="F22" s="23"/>
      <c r="G22" s="12"/>
      <c r="H22" s="529"/>
      <c r="I22" s="530"/>
      <c r="J22" s="14"/>
      <c r="K22" s="12"/>
      <c r="L22" s="32"/>
      <c r="M22" s="11">
        <f t="shared" ca="1" si="1"/>
        <v>45845</v>
      </c>
      <c r="N22" s="12" t="str">
        <f t="shared" ca="1" si="1"/>
        <v>月</v>
      </c>
      <c r="O22" s="41">
        <f t="shared" si="1"/>
        <v>0</v>
      </c>
      <c r="P22" s="14">
        <f t="shared" si="1"/>
        <v>0</v>
      </c>
      <c r="Q22" s="24"/>
      <c r="R22" s="531"/>
      <c r="S22" s="532"/>
      <c r="T22" s="23"/>
      <c r="U22" s="24"/>
    </row>
    <row r="23" spans="1:21" ht="46.5" customHeight="1" x14ac:dyDescent="0.15">
      <c r="A23">
        <v>190</v>
      </c>
      <c r="C23" s="11">
        <f t="shared" ca="1" si="2"/>
        <v>45846</v>
      </c>
      <c r="D23" s="12" t="str">
        <f t="shared" ca="1" si="0"/>
        <v>火</v>
      </c>
      <c r="E23" s="42"/>
      <c r="F23" s="23"/>
      <c r="G23" s="12"/>
      <c r="H23" s="529"/>
      <c r="I23" s="530"/>
      <c r="J23" s="14"/>
      <c r="K23" s="12"/>
      <c r="L23" s="32"/>
      <c r="M23" s="11">
        <f t="shared" ca="1" si="1"/>
        <v>45846</v>
      </c>
      <c r="N23" s="12" t="str">
        <f t="shared" ca="1" si="1"/>
        <v>火</v>
      </c>
      <c r="O23" s="41">
        <f t="shared" si="1"/>
        <v>0</v>
      </c>
      <c r="P23" s="14">
        <f t="shared" si="1"/>
        <v>0</v>
      </c>
      <c r="Q23" s="24"/>
      <c r="R23" s="531"/>
      <c r="S23" s="532"/>
      <c r="T23" s="23"/>
      <c r="U23" s="24"/>
    </row>
    <row r="24" spans="1:21" ht="46.5" customHeight="1" x14ac:dyDescent="0.15">
      <c r="A24">
        <v>191</v>
      </c>
      <c r="C24" s="11">
        <f t="shared" ca="1" si="2"/>
        <v>45847</v>
      </c>
      <c r="D24" s="12" t="str">
        <f t="shared" ca="1" si="0"/>
        <v>水</v>
      </c>
      <c r="E24" s="42"/>
      <c r="F24" s="23"/>
      <c r="G24" s="12"/>
      <c r="H24" s="529"/>
      <c r="I24" s="530"/>
      <c r="J24" s="14"/>
      <c r="K24" s="12"/>
      <c r="L24" s="32"/>
      <c r="M24" s="11">
        <f t="shared" ca="1" si="1"/>
        <v>45847</v>
      </c>
      <c r="N24" s="12" t="str">
        <f t="shared" ca="1" si="1"/>
        <v>水</v>
      </c>
      <c r="O24" s="41">
        <f t="shared" si="1"/>
        <v>0</v>
      </c>
      <c r="P24" s="14">
        <f t="shared" si="1"/>
        <v>0</v>
      </c>
      <c r="Q24" s="24"/>
      <c r="R24" s="531"/>
      <c r="S24" s="532"/>
      <c r="T24" s="23"/>
      <c r="U24" s="24"/>
    </row>
    <row r="25" spans="1:21" ht="46.5" customHeight="1" x14ac:dyDescent="0.15">
      <c r="A25">
        <v>192</v>
      </c>
      <c r="C25" s="11">
        <f ca="1">1+C24</f>
        <v>45848</v>
      </c>
      <c r="D25" s="12" t="str">
        <f t="shared" ca="1" si="0"/>
        <v>木</v>
      </c>
      <c r="E25" s="42"/>
      <c r="F25" s="23"/>
      <c r="G25" s="12"/>
      <c r="H25" s="529"/>
      <c r="I25" s="530"/>
      <c r="J25" s="14"/>
      <c r="K25" s="12"/>
      <c r="L25" s="32"/>
      <c r="M25" s="11">
        <f t="shared" ca="1" si="1"/>
        <v>45848</v>
      </c>
      <c r="N25" s="12" t="str">
        <f t="shared" ca="1" si="1"/>
        <v>木</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193</v>
      </c>
      <c r="C36" s="11">
        <f ca="1">1+C25</f>
        <v>45849</v>
      </c>
      <c r="D36" s="12" t="str">
        <f ca="1">IF(C36="","",TEXT(C36,"AAA"))</f>
        <v>金</v>
      </c>
      <c r="E36" s="42"/>
      <c r="F36" s="23"/>
      <c r="G36" s="12"/>
      <c r="H36" s="529"/>
      <c r="I36" s="530"/>
      <c r="J36" s="14"/>
      <c r="K36" s="12"/>
      <c r="L36" s="32"/>
      <c r="M36" s="11">
        <f t="shared" ref="M36:O46" ca="1" si="3">C36</f>
        <v>45849</v>
      </c>
      <c r="N36" s="12" t="str">
        <f t="shared" ca="1" si="3"/>
        <v>金</v>
      </c>
      <c r="O36" s="41">
        <f>E36</f>
        <v>0</v>
      </c>
      <c r="P36" s="14">
        <f t="shared" ref="P36:P46" si="4">F36</f>
        <v>0</v>
      </c>
      <c r="Q36" s="24"/>
      <c r="R36" s="531"/>
      <c r="S36" s="532"/>
      <c r="T36" s="23"/>
      <c r="U36" s="24"/>
    </row>
    <row r="37" spans="1:21" ht="46.5" customHeight="1" x14ac:dyDescent="0.15">
      <c r="A37">
        <v>194</v>
      </c>
      <c r="C37" s="11">
        <f ca="1">1+C36</f>
        <v>45850</v>
      </c>
      <c r="D37" s="12" t="str">
        <f t="shared" ref="D37:D45" ca="1" si="5">IF(C37="","",TEXT(C37,"AAA"))</f>
        <v>土</v>
      </c>
      <c r="E37" s="42"/>
      <c r="F37" s="23"/>
      <c r="G37" s="12"/>
      <c r="H37" s="529"/>
      <c r="I37" s="530"/>
      <c r="J37" s="14"/>
      <c r="K37" s="12"/>
      <c r="L37" s="32"/>
      <c r="M37" s="11">
        <f t="shared" ca="1" si="3"/>
        <v>45850</v>
      </c>
      <c r="N37" s="12" t="str">
        <f t="shared" ca="1" si="3"/>
        <v>土</v>
      </c>
      <c r="O37" s="41">
        <f t="shared" si="3"/>
        <v>0</v>
      </c>
      <c r="P37" s="14">
        <f t="shared" si="4"/>
        <v>0</v>
      </c>
      <c r="Q37" s="24"/>
      <c r="R37" s="531"/>
      <c r="S37" s="532"/>
      <c r="T37" s="23"/>
      <c r="U37" s="24"/>
    </row>
    <row r="38" spans="1:21" ht="46.5" customHeight="1" x14ac:dyDescent="0.15">
      <c r="A38">
        <v>195</v>
      </c>
      <c r="C38" s="11">
        <f t="shared" ref="C38:C45" ca="1" si="6">1+C37</f>
        <v>45851</v>
      </c>
      <c r="D38" s="12" t="str">
        <f t="shared" ca="1" si="5"/>
        <v>日</v>
      </c>
      <c r="E38" s="42"/>
      <c r="F38" s="23"/>
      <c r="G38" s="10"/>
      <c r="H38" s="529"/>
      <c r="I38" s="530"/>
      <c r="J38" s="14"/>
      <c r="K38" s="12"/>
      <c r="L38" s="32"/>
      <c r="M38" s="11">
        <f t="shared" ca="1" si="3"/>
        <v>45851</v>
      </c>
      <c r="N38" s="12" t="str">
        <f t="shared" ca="1" si="3"/>
        <v>日</v>
      </c>
      <c r="O38" s="41">
        <f t="shared" si="3"/>
        <v>0</v>
      </c>
      <c r="P38" s="14">
        <f t="shared" si="4"/>
        <v>0</v>
      </c>
      <c r="Q38" s="24"/>
      <c r="R38" s="531"/>
      <c r="S38" s="532"/>
      <c r="T38" s="23"/>
      <c r="U38" s="24"/>
    </row>
    <row r="39" spans="1:21" ht="46.5" customHeight="1" x14ac:dyDescent="0.15">
      <c r="A39">
        <v>196</v>
      </c>
      <c r="C39" s="11">
        <f t="shared" ca="1" si="6"/>
        <v>45852</v>
      </c>
      <c r="D39" s="12" t="str">
        <f t="shared" ca="1" si="5"/>
        <v>月</v>
      </c>
      <c r="E39" s="42"/>
      <c r="F39" s="23"/>
      <c r="G39" s="10"/>
      <c r="H39" s="529"/>
      <c r="I39" s="530"/>
      <c r="J39" s="14"/>
      <c r="K39" s="12"/>
      <c r="L39" s="32"/>
      <c r="M39" s="11">
        <f t="shared" ca="1" si="3"/>
        <v>45852</v>
      </c>
      <c r="N39" s="12" t="str">
        <f t="shared" ca="1" si="3"/>
        <v>月</v>
      </c>
      <c r="O39" s="41">
        <f t="shared" si="3"/>
        <v>0</v>
      </c>
      <c r="P39" s="14">
        <f t="shared" si="4"/>
        <v>0</v>
      </c>
      <c r="Q39" s="24"/>
      <c r="R39" s="531"/>
      <c r="S39" s="532"/>
      <c r="T39" s="23"/>
      <c r="U39" s="24"/>
    </row>
    <row r="40" spans="1:21" ht="46.5" customHeight="1" x14ac:dyDescent="0.15">
      <c r="A40">
        <v>197</v>
      </c>
      <c r="C40" s="11">
        <f t="shared" ca="1" si="6"/>
        <v>45853</v>
      </c>
      <c r="D40" s="12" t="str">
        <f t="shared" ca="1" si="5"/>
        <v>火</v>
      </c>
      <c r="E40" s="42"/>
      <c r="F40" s="23"/>
      <c r="G40" s="12"/>
      <c r="H40" s="529"/>
      <c r="I40" s="530"/>
      <c r="J40" s="14"/>
      <c r="K40" s="12"/>
      <c r="L40" s="32"/>
      <c r="M40" s="11">
        <f t="shared" ca="1" si="3"/>
        <v>45853</v>
      </c>
      <c r="N40" s="12" t="str">
        <f t="shared" ca="1" si="3"/>
        <v>火</v>
      </c>
      <c r="O40" s="41">
        <f t="shared" si="3"/>
        <v>0</v>
      </c>
      <c r="P40" s="14">
        <f t="shared" si="4"/>
        <v>0</v>
      </c>
      <c r="Q40" s="24"/>
      <c r="R40" s="531"/>
      <c r="S40" s="532"/>
      <c r="T40" s="23"/>
      <c r="U40" s="24"/>
    </row>
    <row r="41" spans="1:21" ht="46.5" customHeight="1" x14ac:dyDescent="0.15">
      <c r="A41">
        <v>198</v>
      </c>
      <c r="C41" s="11">
        <f t="shared" ca="1" si="6"/>
        <v>45854</v>
      </c>
      <c r="D41" s="12" t="str">
        <f t="shared" ca="1" si="5"/>
        <v>水</v>
      </c>
      <c r="E41" s="42"/>
      <c r="F41" s="23"/>
      <c r="G41" s="12"/>
      <c r="H41" s="529"/>
      <c r="I41" s="530"/>
      <c r="J41" s="14"/>
      <c r="K41" s="12"/>
      <c r="L41" s="32"/>
      <c r="M41" s="11">
        <f t="shared" ca="1" si="3"/>
        <v>45854</v>
      </c>
      <c r="N41" s="12" t="str">
        <f t="shared" ca="1" si="3"/>
        <v>水</v>
      </c>
      <c r="O41" s="41">
        <f t="shared" si="3"/>
        <v>0</v>
      </c>
      <c r="P41" s="14">
        <f t="shared" si="4"/>
        <v>0</v>
      </c>
      <c r="Q41" s="24"/>
      <c r="R41" s="531"/>
      <c r="S41" s="532"/>
      <c r="T41" s="23"/>
      <c r="U41" s="24"/>
    </row>
    <row r="42" spans="1:21" ht="46.5" customHeight="1" x14ac:dyDescent="0.15">
      <c r="A42">
        <v>199</v>
      </c>
      <c r="C42" s="11">
        <f t="shared" ca="1" si="6"/>
        <v>45855</v>
      </c>
      <c r="D42" s="12" t="str">
        <f t="shared" ca="1" si="5"/>
        <v>木</v>
      </c>
      <c r="E42" s="42"/>
      <c r="F42" s="23"/>
      <c r="G42" s="12"/>
      <c r="H42" s="529"/>
      <c r="I42" s="530"/>
      <c r="J42" s="14"/>
      <c r="K42" s="12"/>
      <c r="L42" s="32"/>
      <c r="M42" s="11">
        <f t="shared" ca="1" si="3"/>
        <v>45855</v>
      </c>
      <c r="N42" s="12" t="str">
        <f t="shared" ca="1" si="3"/>
        <v>木</v>
      </c>
      <c r="O42" s="41">
        <f t="shared" si="3"/>
        <v>0</v>
      </c>
      <c r="P42" s="14">
        <f t="shared" si="4"/>
        <v>0</v>
      </c>
      <c r="Q42" s="24"/>
      <c r="R42" s="531"/>
      <c r="S42" s="532"/>
      <c r="T42" s="23"/>
      <c r="U42" s="24"/>
    </row>
    <row r="43" spans="1:21" ht="46.5" customHeight="1" x14ac:dyDescent="0.15">
      <c r="A43">
        <v>200</v>
      </c>
      <c r="C43" s="11">
        <f t="shared" ca="1" si="6"/>
        <v>45856</v>
      </c>
      <c r="D43" s="12" t="str">
        <f t="shared" ca="1" si="5"/>
        <v>金</v>
      </c>
      <c r="E43" s="42"/>
      <c r="F43" s="23"/>
      <c r="G43" s="12"/>
      <c r="H43" s="529"/>
      <c r="I43" s="530"/>
      <c r="J43" s="14"/>
      <c r="K43" s="12"/>
      <c r="L43" s="32"/>
      <c r="M43" s="11">
        <f t="shared" ca="1" si="3"/>
        <v>45856</v>
      </c>
      <c r="N43" s="12" t="str">
        <f t="shared" ca="1" si="3"/>
        <v>金</v>
      </c>
      <c r="O43" s="41">
        <f t="shared" si="3"/>
        <v>0</v>
      </c>
      <c r="P43" s="14">
        <f t="shared" si="4"/>
        <v>0</v>
      </c>
      <c r="Q43" s="24"/>
      <c r="R43" s="531"/>
      <c r="S43" s="532"/>
      <c r="T43" s="23"/>
      <c r="U43" s="24"/>
    </row>
    <row r="44" spans="1:21" ht="46.5" customHeight="1" x14ac:dyDescent="0.15">
      <c r="A44">
        <v>201</v>
      </c>
      <c r="C44" s="11">
        <f t="shared" ca="1" si="6"/>
        <v>45857</v>
      </c>
      <c r="D44" s="12" t="str">
        <f t="shared" ca="1" si="5"/>
        <v>土</v>
      </c>
      <c r="E44" s="42"/>
      <c r="F44" s="23"/>
      <c r="G44" s="12"/>
      <c r="H44" s="529"/>
      <c r="I44" s="530"/>
      <c r="J44" s="14"/>
      <c r="K44" s="12"/>
      <c r="L44" s="32"/>
      <c r="M44" s="11">
        <f t="shared" ca="1" si="3"/>
        <v>45857</v>
      </c>
      <c r="N44" s="12" t="str">
        <f t="shared" ca="1" si="3"/>
        <v>土</v>
      </c>
      <c r="O44" s="41">
        <f t="shared" si="3"/>
        <v>0</v>
      </c>
      <c r="P44" s="14">
        <f t="shared" si="4"/>
        <v>0</v>
      </c>
      <c r="Q44" s="24"/>
      <c r="R44" s="531"/>
      <c r="S44" s="532"/>
      <c r="T44" s="23"/>
      <c r="U44" s="24"/>
    </row>
    <row r="45" spans="1:21" ht="46.5" customHeight="1" x14ac:dyDescent="0.15">
      <c r="A45">
        <v>202</v>
      </c>
      <c r="C45" s="11">
        <f t="shared" ca="1" si="6"/>
        <v>45858</v>
      </c>
      <c r="D45" s="12" t="str">
        <f t="shared" ca="1" si="5"/>
        <v>日</v>
      </c>
      <c r="E45" s="42"/>
      <c r="F45" s="23"/>
      <c r="G45" s="12"/>
      <c r="H45" s="529"/>
      <c r="I45" s="530"/>
      <c r="J45" s="14"/>
      <c r="K45" s="12"/>
      <c r="L45" s="32"/>
      <c r="M45" s="11">
        <f t="shared" ca="1" si="3"/>
        <v>45858</v>
      </c>
      <c r="N45" s="12" t="str">
        <f t="shared" ca="1" si="3"/>
        <v>日</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203</v>
      </c>
      <c r="C56" s="11">
        <f ca="1">1+C45</f>
        <v>45859</v>
      </c>
      <c r="D56" s="12" t="str">
        <f t="shared" ref="D56:D66" ca="1" si="7">IF(C56="","",TEXT(C56,"AAA"))</f>
        <v>月</v>
      </c>
      <c r="E56" s="42"/>
      <c r="F56" s="23"/>
      <c r="G56" s="12"/>
      <c r="H56" s="529"/>
      <c r="I56" s="530"/>
      <c r="J56" s="14"/>
      <c r="K56" s="12"/>
      <c r="L56" s="32"/>
      <c r="M56" s="11">
        <f t="shared" ref="M56:O66" ca="1" si="8">C56</f>
        <v>45859</v>
      </c>
      <c r="N56" s="12" t="str">
        <f t="shared" ca="1" si="8"/>
        <v>月</v>
      </c>
      <c r="O56" s="41">
        <f>E56</f>
        <v>0</v>
      </c>
      <c r="P56" s="14">
        <f t="shared" ref="P56:P66" si="9">F56</f>
        <v>0</v>
      </c>
      <c r="Q56" s="24"/>
      <c r="R56" s="531"/>
      <c r="S56" s="532"/>
      <c r="T56" s="23"/>
      <c r="U56" s="24"/>
    </row>
    <row r="57" spans="1:21" ht="46.5" customHeight="1" x14ac:dyDescent="0.15">
      <c r="A57">
        <v>204</v>
      </c>
      <c r="C57" s="11">
        <f ca="1">1+C56</f>
        <v>45860</v>
      </c>
      <c r="D57" s="12" t="str">
        <f t="shared" ca="1" si="7"/>
        <v>火</v>
      </c>
      <c r="E57" s="42"/>
      <c r="F57" s="23"/>
      <c r="G57" s="12"/>
      <c r="H57" s="529"/>
      <c r="I57" s="530"/>
      <c r="J57" s="14"/>
      <c r="K57" s="12"/>
      <c r="L57" s="32"/>
      <c r="M57" s="11">
        <f t="shared" ca="1" si="8"/>
        <v>45860</v>
      </c>
      <c r="N57" s="12" t="str">
        <f t="shared" ca="1" si="8"/>
        <v>火</v>
      </c>
      <c r="O57" s="41">
        <f t="shared" si="8"/>
        <v>0</v>
      </c>
      <c r="P57" s="14">
        <f t="shared" si="9"/>
        <v>0</v>
      </c>
      <c r="Q57" s="24"/>
      <c r="R57" s="531"/>
      <c r="S57" s="532"/>
      <c r="T57" s="23"/>
      <c r="U57" s="24"/>
    </row>
    <row r="58" spans="1:21" ht="46.5" customHeight="1" x14ac:dyDescent="0.15">
      <c r="A58">
        <v>205</v>
      </c>
      <c r="C58" s="11">
        <f t="shared" ref="C58:C65" ca="1" si="10">1+C57</f>
        <v>45861</v>
      </c>
      <c r="D58" s="12" t="str">
        <f t="shared" ca="1" si="7"/>
        <v>水</v>
      </c>
      <c r="E58" s="42"/>
      <c r="F58" s="23"/>
      <c r="G58" s="10"/>
      <c r="H58" s="529"/>
      <c r="I58" s="530"/>
      <c r="J58" s="14"/>
      <c r="K58" s="12"/>
      <c r="L58" s="32"/>
      <c r="M58" s="11">
        <f t="shared" ca="1" si="8"/>
        <v>45861</v>
      </c>
      <c r="N58" s="12" t="str">
        <f t="shared" ca="1" si="8"/>
        <v>水</v>
      </c>
      <c r="O58" s="41">
        <f t="shared" si="8"/>
        <v>0</v>
      </c>
      <c r="P58" s="14">
        <f t="shared" si="9"/>
        <v>0</v>
      </c>
      <c r="Q58" s="24"/>
      <c r="R58" s="531"/>
      <c r="S58" s="532"/>
      <c r="T58" s="23"/>
      <c r="U58" s="24"/>
    </row>
    <row r="59" spans="1:21" ht="46.5" customHeight="1" x14ac:dyDescent="0.15">
      <c r="A59">
        <v>206</v>
      </c>
      <c r="C59" s="11">
        <f t="shared" ca="1" si="10"/>
        <v>45862</v>
      </c>
      <c r="D59" s="12" t="str">
        <f t="shared" ca="1" si="7"/>
        <v>木</v>
      </c>
      <c r="E59" s="42"/>
      <c r="F59" s="23"/>
      <c r="G59" s="10"/>
      <c r="H59" s="529"/>
      <c r="I59" s="530"/>
      <c r="J59" s="14"/>
      <c r="K59" s="12"/>
      <c r="L59" s="32"/>
      <c r="M59" s="11">
        <f t="shared" ca="1" si="8"/>
        <v>45862</v>
      </c>
      <c r="N59" s="12" t="str">
        <f t="shared" ca="1" si="8"/>
        <v>木</v>
      </c>
      <c r="O59" s="41">
        <f t="shared" si="8"/>
        <v>0</v>
      </c>
      <c r="P59" s="14">
        <f t="shared" si="9"/>
        <v>0</v>
      </c>
      <c r="Q59" s="24"/>
      <c r="R59" s="531"/>
      <c r="S59" s="532"/>
      <c r="T59" s="23"/>
      <c r="U59" s="24"/>
    </row>
    <row r="60" spans="1:21" ht="46.5" customHeight="1" x14ac:dyDescent="0.15">
      <c r="A60">
        <v>207</v>
      </c>
      <c r="C60" s="11">
        <f t="shared" ca="1" si="10"/>
        <v>45863</v>
      </c>
      <c r="D60" s="12" t="str">
        <f t="shared" ca="1" si="7"/>
        <v>金</v>
      </c>
      <c r="E60" s="42"/>
      <c r="F60" s="23"/>
      <c r="G60" s="12"/>
      <c r="H60" s="529"/>
      <c r="I60" s="530"/>
      <c r="J60" s="14"/>
      <c r="K60" s="12"/>
      <c r="L60" s="32"/>
      <c r="M60" s="11">
        <f t="shared" ca="1" si="8"/>
        <v>45863</v>
      </c>
      <c r="N60" s="12" t="str">
        <f t="shared" ca="1" si="8"/>
        <v>金</v>
      </c>
      <c r="O60" s="41">
        <f t="shared" si="8"/>
        <v>0</v>
      </c>
      <c r="P60" s="14">
        <f t="shared" si="9"/>
        <v>0</v>
      </c>
      <c r="Q60" s="24"/>
      <c r="R60" s="531"/>
      <c r="S60" s="532"/>
      <c r="T60" s="23"/>
      <c r="U60" s="24"/>
    </row>
    <row r="61" spans="1:21" ht="46.5" customHeight="1" x14ac:dyDescent="0.15">
      <c r="A61">
        <v>208</v>
      </c>
      <c r="C61" s="11">
        <f t="shared" ca="1" si="10"/>
        <v>45864</v>
      </c>
      <c r="D61" s="12" t="str">
        <f t="shared" ca="1" si="7"/>
        <v>土</v>
      </c>
      <c r="E61" s="42"/>
      <c r="F61" s="23"/>
      <c r="G61" s="12"/>
      <c r="H61" s="529"/>
      <c r="I61" s="530"/>
      <c r="J61" s="14"/>
      <c r="K61" s="12"/>
      <c r="L61" s="32"/>
      <c r="M61" s="11">
        <f t="shared" ca="1" si="8"/>
        <v>45864</v>
      </c>
      <c r="N61" s="12" t="str">
        <f t="shared" ca="1" si="8"/>
        <v>土</v>
      </c>
      <c r="O61" s="41">
        <f t="shared" si="8"/>
        <v>0</v>
      </c>
      <c r="P61" s="14">
        <f t="shared" si="9"/>
        <v>0</v>
      </c>
      <c r="Q61" s="24"/>
      <c r="R61" s="531"/>
      <c r="S61" s="532"/>
      <c r="T61" s="23"/>
      <c r="U61" s="24"/>
    </row>
    <row r="62" spans="1:21" ht="46.5" customHeight="1" x14ac:dyDescent="0.15">
      <c r="A62">
        <v>209</v>
      </c>
      <c r="C62" s="11">
        <f t="shared" ca="1" si="10"/>
        <v>45865</v>
      </c>
      <c r="D62" s="12" t="str">
        <f t="shared" ca="1" si="7"/>
        <v>日</v>
      </c>
      <c r="E62" s="42"/>
      <c r="F62" s="23"/>
      <c r="G62" s="12"/>
      <c r="H62" s="529"/>
      <c r="I62" s="530"/>
      <c r="J62" s="14"/>
      <c r="K62" s="12"/>
      <c r="L62" s="32"/>
      <c r="M62" s="11">
        <f t="shared" ca="1" si="8"/>
        <v>45865</v>
      </c>
      <c r="N62" s="12" t="str">
        <f t="shared" ca="1" si="8"/>
        <v>日</v>
      </c>
      <c r="O62" s="41">
        <f t="shared" si="8"/>
        <v>0</v>
      </c>
      <c r="P62" s="14">
        <f t="shared" si="9"/>
        <v>0</v>
      </c>
      <c r="Q62" s="24"/>
      <c r="R62" s="531"/>
      <c r="S62" s="532"/>
      <c r="T62" s="23"/>
      <c r="U62" s="24"/>
    </row>
    <row r="63" spans="1:21" ht="46.5" customHeight="1" x14ac:dyDescent="0.15">
      <c r="A63">
        <v>210</v>
      </c>
      <c r="C63" s="11">
        <f t="shared" ca="1" si="10"/>
        <v>45866</v>
      </c>
      <c r="D63" s="12" t="str">
        <f t="shared" ca="1" si="7"/>
        <v>月</v>
      </c>
      <c r="E63" s="42"/>
      <c r="F63" s="23"/>
      <c r="G63" s="12"/>
      <c r="H63" s="529"/>
      <c r="I63" s="530"/>
      <c r="J63" s="14"/>
      <c r="K63" s="12"/>
      <c r="L63" s="32"/>
      <c r="M63" s="11">
        <f t="shared" ca="1" si="8"/>
        <v>45866</v>
      </c>
      <c r="N63" s="12" t="str">
        <f t="shared" ca="1" si="8"/>
        <v>月</v>
      </c>
      <c r="O63" s="41">
        <f t="shared" si="8"/>
        <v>0</v>
      </c>
      <c r="P63" s="14">
        <f t="shared" si="9"/>
        <v>0</v>
      </c>
      <c r="Q63" s="24"/>
      <c r="R63" s="531"/>
      <c r="S63" s="532"/>
      <c r="T63" s="23"/>
      <c r="U63" s="24"/>
    </row>
    <row r="64" spans="1:21" ht="46.5" customHeight="1" x14ac:dyDescent="0.15">
      <c r="A64">
        <v>211</v>
      </c>
      <c r="C64" s="11">
        <f t="shared" ca="1" si="10"/>
        <v>45867</v>
      </c>
      <c r="D64" s="12" t="str">
        <f t="shared" ca="1" si="7"/>
        <v>火</v>
      </c>
      <c r="E64" s="42"/>
      <c r="F64" s="23"/>
      <c r="G64" s="12"/>
      <c r="H64" s="529"/>
      <c r="I64" s="530"/>
      <c r="J64" s="14"/>
      <c r="K64" s="12"/>
      <c r="L64" s="32"/>
      <c r="M64" s="11">
        <f t="shared" ca="1" si="8"/>
        <v>45867</v>
      </c>
      <c r="N64" s="12" t="str">
        <f t="shared" ca="1" si="8"/>
        <v>火</v>
      </c>
      <c r="O64" s="41">
        <f t="shared" si="8"/>
        <v>0</v>
      </c>
      <c r="P64" s="14">
        <f t="shared" si="9"/>
        <v>0</v>
      </c>
      <c r="Q64" s="24"/>
      <c r="R64" s="531"/>
      <c r="S64" s="532"/>
      <c r="T64" s="23"/>
      <c r="U64" s="24"/>
    </row>
    <row r="65" spans="1:21" ht="46.5" customHeight="1" x14ac:dyDescent="0.15">
      <c r="A65">
        <v>212</v>
      </c>
      <c r="C65" s="11">
        <f t="shared" ca="1" si="10"/>
        <v>45868</v>
      </c>
      <c r="D65" s="12" t="str">
        <f t="shared" ca="1" si="7"/>
        <v>水</v>
      </c>
      <c r="E65" s="42"/>
      <c r="F65" s="23"/>
      <c r="G65" s="12"/>
      <c r="H65" s="529"/>
      <c r="I65" s="530"/>
      <c r="J65" s="14"/>
      <c r="K65" s="12"/>
      <c r="L65" s="32"/>
      <c r="M65" s="11">
        <f t="shared" ca="1" si="8"/>
        <v>45868</v>
      </c>
      <c r="N65" s="12" t="str">
        <f t="shared" ca="1" si="8"/>
        <v>水</v>
      </c>
      <c r="O65" s="41">
        <f t="shared" si="8"/>
        <v>0</v>
      </c>
      <c r="P65" s="14">
        <f t="shared" si="9"/>
        <v>0</v>
      </c>
      <c r="Q65" s="24"/>
      <c r="R65" s="531"/>
      <c r="S65" s="532"/>
      <c r="T65" s="23"/>
      <c r="U65" s="24"/>
    </row>
    <row r="66" spans="1:21" ht="46.5" customHeight="1" x14ac:dyDescent="0.15">
      <c r="A66">
        <v>213</v>
      </c>
      <c r="C66" s="11">
        <f ca="1">1+C65</f>
        <v>45869</v>
      </c>
      <c r="D66" s="12" t="str">
        <f t="shared" ca="1" si="7"/>
        <v>木</v>
      </c>
      <c r="E66" s="42"/>
      <c r="F66" s="23"/>
      <c r="G66" s="12"/>
      <c r="H66" s="529"/>
      <c r="I66" s="530"/>
      <c r="J66" s="14"/>
      <c r="K66" s="12"/>
      <c r="L66" s="32"/>
      <c r="M66" s="11">
        <f t="shared" ca="1" si="8"/>
        <v>45869</v>
      </c>
      <c r="N66" s="12" t="str">
        <f t="shared" ca="1" si="8"/>
        <v>木</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214</v>
      </c>
      <c r="C16" s="11">
        <f ca="1">VLOOKUP(ｶﾚﾝﾀﾞｰ!$QT$1,ｶﾚﾝﾀﾞｰ!$QS$5:$AGJ$45,8,FALSE)</f>
        <v>45870</v>
      </c>
      <c r="D16" s="12" t="str">
        <f ca="1">IF(C16="","",TEXT(C16,"AAA"))</f>
        <v>金</v>
      </c>
      <c r="E16" s="42"/>
      <c r="F16" s="23"/>
      <c r="G16" s="12"/>
      <c r="H16" s="529"/>
      <c r="I16" s="530"/>
      <c r="J16" s="14"/>
      <c r="K16" s="12"/>
      <c r="L16" s="32"/>
      <c r="M16" s="11">
        <f ca="1">C16</f>
        <v>45870</v>
      </c>
      <c r="N16" s="12" t="str">
        <f ca="1">D16</f>
        <v>金</v>
      </c>
      <c r="O16" s="41">
        <f>E16</f>
        <v>0</v>
      </c>
      <c r="P16" s="14">
        <f>F16</f>
        <v>0</v>
      </c>
      <c r="Q16" s="24"/>
      <c r="R16" s="531"/>
      <c r="S16" s="532"/>
      <c r="T16" s="23"/>
      <c r="U16" s="24"/>
    </row>
    <row r="17" spans="1:21" ht="46.5" customHeight="1" x14ac:dyDescent="0.15">
      <c r="A17">
        <v>215</v>
      </c>
      <c r="C17" s="11">
        <f ca="1">1+C16</f>
        <v>45871</v>
      </c>
      <c r="D17" s="12" t="str">
        <f t="shared" ref="D17:D25" ca="1" si="0">IF(C17="","",TEXT(C17,"AAA"))</f>
        <v>土</v>
      </c>
      <c r="E17" s="42"/>
      <c r="F17" s="23"/>
      <c r="G17" s="12"/>
      <c r="H17" s="529"/>
      <c r="I17" s="530"/>
      <c r="J17" s="14"/>
      <c r="K17" s="12"/>
      <c r="L17" s="32"/>
      <c r="M17" s="11">
        <f t="shared" ref="M17:P26" ca="1" si="1">C17</f>
        <v>45871</v>
      </c>
      <c r="N17" s="12" t="str">
        <f t="shared" ca="1" si="1"/>
        <v>土</v>
      </c>
      <c r="O17" s="41">
        <f t="shared" si="1"/>
        <v>0</v>
      </c>
      <c r="P17" s="14">
        <f t="shared" si="1"/>
        <v>0</v>
      </c>
      <c r="Q17" s="24"/>
      <c r="R17" s="531"/>
      <c r="S17" s="532"/>
      <c r="T17" s="23"/>
      <c r="U17" s="24"/>
    </row>
    <row r="18" spans="1:21" ht="46.5" customHeight="1" x14ac:dyDescent="0.15">
      <c r="A18">
        <v>216</v>
      </c>
      <c r="C18" s="11">
        <f t="shared" ref="C18:C24" ca="1" si="2">1+C17</f>
        <v>45872</v>
      </c>
      <c r="D18" s="12" t="str">
        <f t="shared" ca="1" si="0"/>
        <v>日</v>
      </c>
      <c r="E18" s="42"/>
      <c r="F18" s="23"/>
      <c r="G18" s="10"/>
      <c r="H18" s="529"/>
      <c r="I18" s="530"/>
      <c r="J18" s="14"/>
      <c r="K18" s="12"/>
      <c r="L18" s="32"/>
      <c r="M18" s="11">
        <f t="shared" ca="1" si="1"/>
        <v>45872</v>
      </c>
      <c r="N18" s="12" t="str">
        <f t="shared" ca="1" si="1"/>
        <v>日</v>
      </c>
      <c r="O18" s="41">
        <f t="shared" si="1"/>
        <v>0</v>
      </c>
      <c r="P18" s="14">
        <f t="shared" si="1"/>
        <v>0</v>
      </c>
      <c r="Q18" s="24"/>
      <c r="R18" s="531"/>
      <c r="S18" s="532"/>
      <c r="T18" s="23"/>
      <c r="U18" s="24"/>
    </row>
    <row r="19" spans="1:21" ht="46.5" customHeight="1" x14ac:dyDescent="0.15">
      <c r="A19">
        <v>217</v>
      </c>
      <c r="C19" s="11">
        <f t="shared" ca="1" si="2"/>
        <v>45873</v>
      </c>
      <c r="D19" s="12" t="str">
        <f t="shared" ca="1" si="0"/>
        <v>月</v>
      </c>
      <c r="E19" s="42"/>
      <c r="F19" s="23"/>
      <c r="G19" s="10"/>
      <c r="H19" s="529"/>
      <c r="I19" s="530"/>
      <c r="J19" s="14"/>
      <c r="K19" s="12"/>
      <c r="L19" s="32"/>
      <c r="M19" s="11">
        <f t="shared" ca="1" si="1"/>
        <v>45873</v>
      </c>
      <c r="N19" s="12" t="str">
        <f t="shared" ca="1" si="1"/>
        <v>月</v>
      </c>
      <c r="O19" s="41">
        <f t="shared" si="1"/>
        <v>0</v>
      </c>
      <c r="P19" s="14">
        <f t="shared" si="1"/>
        <v>0</v>
      </c>
      <c r="Q19" s="24"/>
      <c r="R19" s="531"/>
      <c r="S19" s="532"/>
      <c r="T19" s="23"/>
      <c r="U19" s="24"/>
    </row>
    <row r="20" spans="1:21" ht="46.5" customHeight="1" x14ac:dyDescent="0.15">
      <c r="A20">
        <v>218</v>
      </c>
      <c r="C20" s="11">
        <f t="shared" ca="1" si="2"/>
        <v>45874</v>
      </c>
      <c r="D20" s="12" t="str">
        <f t="shared" ca="1" si="0"/>
        <v>火</v>
      </c>
      <c r="E20" s="42"/>
      <c r="F20" s="23"/>
      <c r="G20" s="12"/>
      <c r="H20" s="529"/>
      <c r="I20" s="530"/>
      <c r="J20" s="14"/>
      <c r="K20" s="12"/>
      <c r="L20" s="32"/>
      <c r="M20" s="11">
        <f t="shared" ca="1" si="1"/>
        <v>45874</v>
      </c>
      <c r="N20" s="12" t="str">
        <f t="shared" ca="1" si="1"/>
        <v>火</v>
      </c>
      <c r="O20" s="41">
        <f t="shared" si="1"/>
        <v>0</v>
      </c>
      <c r="P20" s="14">
        <f t="shared" si="1"/>
        <v>0</v>
      </c>
      <c r="Q20" s="24"/>
      <c r="R20" s="531"/>
      <c r="S20" s="532"/>
      <c r="T20" s="23"/>
      <c r="U20" s="24"/>
    </row>
    <row r="21" spans="1:21" ht="46.5" customHeight="1" x14ac:dyDescent="0.15">
      <c r="A21">
        <v>219</v>
      </c>
      <c r="C21" s="11">
        <f t="shared" ca="1" si="2"/>
        <v>45875</v>
      </c>
      <c r="D21" s="12" t="str">
        <f t="shared" ca="1" si="0"/>
        <v>水</v>
      </c>
      <c r="E21" s="42"/>
      <c r="F21" s="23"/>
      <c r="G21" s="12"/>
      <c r="H21" s="529"/>
      <c r="I21" s="530"/>
      <c r="J21" s="14"/>
      <c r="K21" s="12"/>
      <c r="L21" s="32"/>
      <c r="M21" s="11">
        <f t="shared" ca="1" si="1"/>
        <v>45875</v>
      </c>
      <c r="N21" s="12" t="str">
        <f t="shared" ca="1" si="1"/>
        <v>水</v>
      </c>
      <c r="O21" s="41">
        <f t="shared" si="1"/>
        <v>0</v>
      </c>
      <c r="P21" s="14">
        <f t="shared" si="1"/>
        <v>0</v>
      </c>
      <c r="Q21" s="24"/>
      <c r="R21" s="531"/>
      <c r="S21" s="532"/>
      <c r="T21" s="23"/>
      <c r="U21" s="24"/>
    </row>
    <row r="22" spans="1:21" ht="46.5" customHeight="1" x14ac:dyDescent="0.15">
      <c r="A22">
        <v>220</v>
      </c>
      <c r="C22" s="11">
        <f t="shared" ca="1" si="2"/>
        <v>45876</v>
      </c>
      <c r="D22" s="12" t="str">
        <f t="shared" ca="1" si="0"/>
        <v>木</v>
      </c>
      <c r="E22" s="42"/>
      <c r="F22" s="23"/>
      <c r="G22" s="12"/>
      <c r="H22" s="529"/>
      <c r="I22" s="530"/>
      <c r="J22" s="14"/>
      <c r="K22" s="12"/>
      <c r="L22" s="32"/>
      <c r="M22" s="11">
        <f t="shared" ca="1" si="1"/>
        <v>45876</v>
      </c>
      <c r="N22" s="12" t="str">
        <f t="shared" ca="1" si="1"/>
        <v>木</v>
      </c>
      <c r="O22" s="41">
        <f t="shared" si="1"/>
        <v>0</v>
      </c>
      <c r="P22" s="14">
        <f t="shared" si="1"/>
        <v>0</v>
      </c>
      <c r="Q22" s="24"/>
      <c r="R22" s="531"/>
      <c r="S22" s="532"/>
      <c r="T22" s="23"/>
      <c r="U22" s="24"/>
    </row>
    <row r="23" spans="1:21" ht="46.5" customHeight="1" x14ac:dyDescent="0.15">
      <c r="A23">
        <v>221</v>
      </c>
      <c r="C23" s="11">
        <f t="shared" ca="1" si="2"/>
        <v>45877</v>
      </c>
      <c r="D23" s="12" t="str">
        <f t="shared" ca="1" si="0"/>
        <v>金</v>
      </c>
      <c r="E23" s="42"/>
      <c r="F23" s="23"/>
      <c r="G23" s="12"/>
      <c r="H23" s="529"/>
      <c r="I23" s="530"/>
      <c r="J23" s="14"/>
      <c r="K23" s="12"/>
      <c r="L23" s="32"/>
      <c r="M23" s="11">
        <f t="shared" ca="1" si="1"/>
        <v>45877</v>
      </c>
      <c r="N23" s="12" t="str">
        <f t="shared" ca="1" si="1"/>
        <v>金</v>
      </c>
      <c r="O23" s="41">
        <f t="shared" si="1"/>
        <v>0</v>
      </c>
      <c r="P23" s="14">
        <f t="shared" si="1"/>
        <v>0</v>
      </c>
      <c r="Q23" s="24"/>
      <c r="R23" s="531"/>
      <c r="S23" s="532"/>
      <c r="T23" s="23"/>
      <c r="U23" s="24"/>
    </row>
    <row r="24" spans="1:21" ht="46.5" customHeight="1" x14ac:dyDescent="0.15">
      <c r="A24">
        <v>222</v>
      </c>
      <c r="C24" s="11">
        <f t="shared" ca="1" si="2"/>
        <v>45878</v>
      </c>
      <c r="D24" s="12" t="str">
        <f t="shared" ca="1" si="0"/>
        <v>土</v>
      </c>
      <c r="E24" s="42"/>
      <c r="F24" s="23"/>
      <c r="G24" s="12"/>
      <c r="H24" s="529"/>
      <c r="I24" s="530"/>
      <c r="J24" s="14"/>
      <c r="K24" s="12"/>
      <c r="L24" s="32"/>
      <c r="M24" s="11">
        <f t="shared" ca="1" si="1"/>
        <v>45878</v>
      </c>
      <c r="N24" s="12" t="str">
        <f t="shared" ca="1" si="1"/>
        <v>土</v>
      </c>
      <c r="O24" s="41">
        <f t="shared" si="1"/>
        <v>0</v>
      </c>
      <c r="P24" s="14">
        <f t="shared" si="1"/>
        <v>0</v>
      </c>
      <c r="Q24" s="24"/>
      <c r="R24" s="531"/>
      <c r="S24" s="532"/>
      <c r="T24" s="23"/>
      <c r="U24" s="24"/>
    </row>
    <row r="25" spans="1:21" ht="46.5" customHeight="1" x14ac:dyDescent="0.15">
      <c r="A25">
        <v>223</v>
      </c>
      <c r="C25" s="11">
        <f ca="1">1+C24</f>
        <v>45879</v>
      </c>
      <c r="D25" s="12" t="str">
        <f t="shared" ca="1" si="0"/>
        <v>日</v>
      </c>
      <c r="E25" s="42"/>
      <c r="F25" s="23"/>
      <c r="G25" s="12"/>
      <c r="H25" s="529"/>
      <c r="I25" s="530"/>
      <c r="J25" s="14"/>
      <c r="K25" s="12"/>
      <c r="L25" s="32"/>
      <c r="M25" s="11">
        <f t="shared" ca="1" si="1"/>
        <v>45879</v>
      </c>
      <c r="N25" s="12" t="str">
        <f t="shared" ca="1" si="1"/>
        <v>日</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224</v>
      </c>
      <c r="C36" s="11">
        <f ca="1">1+C25</f>
        <v>45880</v>
      </c>
      <c r="D36" s="12" t="str">
        <f ca="1">IF(C36="","",TEXT(C36,"AAA"))</f>
        <v>月</v>
      </c>
      <c r="E36" s="42"/>
      <c r="F36" s="23"/>
      <c r="G36" s="12"/>
      <c r="H36" s="529"/>
      <c r="I36" s="530"/>
      <c r="J36" s="14"/>
      <c r="K36" s="12"/>
      <c r="L36" s="32"/>
      <c r="M36" s="11">
        <f t="shared" ref="M36:O46" ca="1" si="3">C36</f>
        <v>45880</v>
      </c>
      <c r="N36" s="12" t="str">
        <f t="shared" ca="1" si="3"/>
        <v>月</v>
      </c>
      <c r="O36" s="41">
        <f>E36</f>
        <v>0</v>
      </c>
      <c r="P36" s="14">
        <f t="shared" ref="P36:P46" si="4">F36</f>
        <v>0</v>
      </c>
      <c r="Q36" s="24"/>
      <c r="R36" s="531"/>
      <c r="S36" s="532"/>
      <c r="T36" s="23"/>
      <c r="U36" s="24"/>
    </row>
    <row r="37" spans="1:21" ht="46.5" customHeight="1" x14ac:dyDescent="0.15">
      <c r="A37">
        <v>225</v>
      </c>
      <c r="C37" s="11">
        <f ca="1">1+C36</f>
        <v>45881</v>
      </c>
      <c r="D37" s="12" t="str">
        <f t="shared" ref="D37:D45" ca="1" si="5">IF(C37="","",TEXT(C37,"AAA"))</f>
        <v>火</v>
      </c>
      <c r="E37" s="42"/>
      <c r="F37" s="23"/>
      <c r="G37" s="12"/>
      <c r="H37" s="529"/>
      <c r="I37" s="530"/>
      <c r="J37" s="14"/>
      <c r="K37" s="12"/>
      <c r="L37" s="32"/>
      <c r="M37" s="11">
        <f t="shared" ca="1" si="3"/>
        <v>45881</v>
      </c>
      <c r="N37" s="12" t="str">
        <f t="shared" ca="1" si="3"/>
        <v>火</v>
      </c>
      <c r="O37" s="41">
        <f t="shared" si="3"/>
        <v>0</v>
      </c>
      <c r="P37" s="14">
        <f t="shared" si="4"/>
        <v>0</v>
      </c>
      <c r="Q37" s="24"/>
      <c r="R37" s="531"/>
      <c r="S37" s="532"/>
      <c r="T37" s="23"/>
      <c r="U37" s="24"/>
    </row>
    <row r="38" spans="1:21" ht="46.5" customHeight="1" x14ac:dyDescent="0.15">
      <c r="A38">
        <v>226</v>
      </c>
      <c r="C38" s="11">
        <f t="shared" ref="C38:C45" ca="1" si="6">1+C37</f>
        <v>45882</v>
      </c>
      <c r="D38" s="12" t="str">
        <f t="shared" ca="1" si="5"/>
        <v>水</v>
      </c>
      <c r="E38" s="42"/>
      <c r="F38" s="23"/>
      <c r="G38" s="10"/>
      <c r="H38" s="529"/>
      <c r="I38" s="530"/>
      <c r="J38" s="14"/>
      <c r="K38" s="12"/>
      <c r="L38" s="32"/>
      <c r="M38" s="11">
        <f t="shared" ca="1" si="3"/>
        <v>45882</v>
      </c>
      <c r="N38" s="12" t="str">
        <f t="shared" ca="1" si="3"/>
        <v>水</v>
      </c>
      <c r="O38" s="41">
        <f t="shared" si="3"/>
        <v>0</v>
      </c>
      <c r="P38" s="14">
        <f t="shared" si="4"/>
        <v>0</v>
      </c>
      <c r="Q38" s="24"/>
      <c r="R38" s="531"/>
      <c r="S38" s="532"/>
      <c r="T38" s="23"/>
      <c r="U38" s="24"/>
    </row>
    <row r="39" spans="1:21" ht="46.5" customHeight="1" x14ac:dyDescent="0.15">
      <c r="A39">
        <v>227</v>
      </c>
      <c r="C39" s="11">
        <f t="shared" ca="1" si="6"/>
        <v>45883</v>
      </c>
      <c r="D39" s="12" t="str">
        <f t="shared" ca="1" si="5"/>
        <v>木</v>
      </c>
      <c r="E39" s="42"/>
      <c r="F39" s="23"/>
      <c r="G39" s="10"/>
      <c r="H39" s="529"/>
      <c r="I39" s="530"/>
      <c r="J39" s="14"/>
      <c r="K39" s="12"/>
      <c r="L39" s="32"/>
      <c r="M39" s="11">
        <f t="shared" ca="1" si="3"/>
        <v>45883</v>
      </c>
      <c r="N39" s="12" t="str">
        <f t="shared" ca="1" si="3"/>
        <v>木</v>
      </c>
      <c r="O39" s="41">
        <f t="shared" si="3"/>
        <v>0</v>
      </c>
      <c r="P39" s="14">
        <f t="shared" si="4"/>
        <v>0</v>
      </c>
      <c r="Q39" s="24"/>
      <c r="R39" s="531"/>
      <c r="S39" s="532"/>
      <c r="T39" s="23"/>
      <c r="U39" s="24"/>
    </row>
    <row r="40" spans="1:21" ht="46.5" customHeight="1" x14ac:dyDescent="0.15">
      <c r="A40">
        <v>228</v>
      </c>
      <c r="C40" s="11">
        <f t="shared" ca="1" si="6"/>
        <v>45884</v>
      </c>
      <c r="D40" s="12" t="str">
        <f t="shared" ca="1" si="5"/>
        <v>金</v>
      </c>
      <c r="E40" s="42"/>
      <c r="F40" s="23"/>
      <c r="G40" s="12"/>
      <c r="H40" s="529"/>
      <c r="I40" s="530"/>
      <c r="J40" s="14"/>
      <c r="K40" s="12"/>
      <c r="L40" s="32"/>
      <c r="M40" s="11">
        <f t="shared" ca="1" si="3"/>
        <v>45884</v>
      </c>
      <c r="N40" s="12" t="str">
        <f t="shared" ca="1" si="3"/>
        <v>金</v>
      </c>
      <c r="O40" s="41">
        <f t="shared" si="3"/>
        <v>0</v>
      </c>
      <c r="P40" s="14">
        <f t="shared" si="4"/>
        <v>0</v>
      </c>
      <c r="Q40" s="24"/>
      <c r="R40" s="531"/>
      <c r="S40" s="532"/>
      <c r="T40" s="23"/>
      <c r="U40" s="24"/>
    </row>
    <row r="41" spans="1:21" ht="46.5" customHeight="1" x14ac:dyDescent="0.15">
      <c r="A41">
        <v>229</v>
      </c>
      <c r="C41" s="11">
        <f t="shared" ca="1" si="6"/>
        <v>45885</v>
      </c>
      <c r="D41" s="12" t="str">
        <f t="shared" ca="1" si="5"/>
        <v>土</v>
      </c>
      <c r="E41" s="42"/>
      <c r="F41" s="23"/>
      <c r="G41" s="12"/>
      <c r="H41" s="529"/>
      <c r="I41" s="530"/>
      <c r="J41" s="14"/>
      <c r="K41" s="12"/>
      <c r="L41" s="32"/>
      <c r="M41" s="11">
        <f t="shared" ca="1" si="3"/>
        <v>45885</v>
      </c>
      <c r="N41" s="12" t="str">
        <f t="shared" ca="1" si="3"/>
        <v>土</v>
      </c>
      <c r="O41" s="41">
        <f t="shared" si="3"/>
        <v>0</v>
      </c>
      <c r="P41" s="14">
        <f t="shared" si="4"/>
        <v>0</v>
      </c>
      <c r="Q41" s="24"/>
      <c r="R41" s="531"/>
      <c r="S41" s="532"/>
      <c r="T41" s="23"/>
      <c r="U41" s="24"/>
    </row>
    <row r="42" spans="1:21" ht="46.5" customHeight="1" x14ac:dyDescent="0.15">
      <c r="A42">
        <v>230</v>
      </c>
      <c r="C42" s="11">
        <f t="shared" ca="1" si="6"/>
        <v>45886</v>
      </c>
      <c r="D42" s="12" t="str">
        <f t="shared" ca="1" si="5"/>
        <v>日</v>
      </c>
      <c r="E42" s="42"/>
      <c r="F42" s="23"/>
      <c r="G42" s="12"/>
      <c r="H42" s="529"/>
      <c r="I42" s="530"/>
      <c r="J42" s="14"/>
      <c r="K42" s="12"/>
      <c r="L42" s="32"/>
      <c r="M42" s="11">
        <f t="shared" ca="1" si="3"/>
        <v>45886</v>
      </c>
      <c r="N42" s="12" t="str">
        <f t="shared" ca="1" si="3"/>
        <v>日</v>
      </c>
      <c r="O42" s="41">
        <f t="shared" si="3"/>
        <v>0</v>
      </c>
      <c r="P42" s="14">
        <f t="shared" si="4"/>
        <v>0</v>
      </c>
      <c r="Q42" s="24"/>
      <c r="R42" s="531"/>
      <c r="S42" s="532"/>
      <c r="T42" s="23"/>
      <c r="U42" s="24"/>
    </row>
    <row r="43" spans="1:21" ht="46.5" customHeight="1" x14ac:dyDescent="0.15">
      <c r="A43">
        <v>231</v>
      </c>
      <c r="C43" s="11">
        <f t="shared" ca="1" si="6"/>
        <v>45887</v>
      </c>
      <c r="D43" s="12" t="str">
        <f t="shared" ca="1" si="5"/>
        <v>月</v>
      </c>
      <c r="E43" s="42"/>
      <c r="F43" s="23"/>
      <c r="G43" s="12"/>
      <c r="H43" s="529"/>
      <c r="I43" s="530"/>
      <c r="J43" s="14"/>
      <c r="K43" s="12"/>
      <c r="L43" s="32"/>
      <c r="M43" s="11">
        <f t="shared" ca="1" si="3"/>
        <v>45887</v>
      </c>
      <c r="N43" s="12" t="str">
        <f t="shared" ca="1" si="3"/>
        <v>月</v>
      </c>
      <c r="O43" s="41">
        <f t="shared" si="3"/>
        <v>0</v>
      </c>
      <c r="P43" s="14">
        <f t="shared" si="4"/>
        <v>0</v>
      </c>
      <c r="Q43" s="24"/>
      <c r="R43" s="531"/>
      <c r="S43" s="532"/>
      <c r="T43" s="23"/>
      <c r="U43" s="24"/>
    </row>
    <row r="44" spans="1:21" ht="46.5" customHeight="1" x14ac:dyDescent="0.15">
      <c r="A44">
        <v>232</v>
      </c>
      <c r="C44" s="11">
        <f t="shared" ca="1" si="6"/>
        <v>45888</v>
      </c>
      <c r="D44" s="12" t="str">
        <f t="shared" ca="1" si="5"/>
        <v>火</v>
      </c>
      <c r="E44" s="42"/>
      <c r="F44" s="23"/>
      <c r="G44" s="12"/>
      <c r="H44" s="529"/>
      <c r="I44" s="530"/>
      <c r="J44" s="14"/>
      <c r="K44" s="12"/>
      <c r="L44" s="32"/>
      <c r="M44" s="11">
        <f t="shared" ca="1" si="3"/>
        <v>45888</v>
      </c>
      <c r="N44" s="12" t="str">
        <f t="shared" ca="1" si="3"/>
        <v>火</v>
      </c>
      <c r="O44" s="41">
        <f t="shared" si="3"/>
        <v>0</v>
      </c>
      <c r="P44" s="14">
        <f t="shared" si="4"/>
        <v>0</v>
      </c>
      <c r="Q44" s="24"/>
      <c r="R44" s="531"/>
      <c r="S44" s="532"/>
      <c r="T44" s="23"/>
      <c r="U44" s="24"/>
    </row>
    <row r="45" spans="1:21" ht="46.5" customHeight="1" x14ac:dyDescent="0.15">
      <c r="A45">
        <v>233</v>
      </c>
      <c r="C45" s="11">
        <f t="shared" ca="1" si="6"/>
        <v>45889</v>
      </c>
      <c r="D45" s="12" t="str">
        <f t="shared" ca="1" si="5"/>
        <v>水</v>
      </c>
      <c r="E45" s="42"/>
      <c r="F45" s="23"/>
      <c r="G45" s="12"/>
      <c r="H45" s="529"/>
      <c r="I45" s="530"/>
      <c r="J45" s="14"/>
      <c r="K45" s="12"/>
      <c r="L45" s="32"/>
      <c r="M45" s="11">
        <f t="shared" ca="1" si="3"/>
        <v>45889</v>
      </c>
      <c r="N45" s="12" t="str">
        <f t="shared" ca="1" si="3"/>
        <v>水</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234</v>
      </c>
      <c r="C56" s="11">
        <f ca="1">1+C45</f>
        <v>45890</v>
      </c>
      <c r="D56" s="12" t="str">
        <f t="shared" ref="D56:D66" ca="1" si="7">IF(C56="","",TEXT(C56,"AAA"))</f>
        <v>木</v>
      </c>
      <c r="E56" s="42"/>
      <c r="F56" s="23"/>
      <c r="G56" s="12"/>
      <c r="H56" s="529"/>
      <c r="I56" s="530"/>
      <c r="J56" s="14"/>
      <c r="K56" s="12"/>
      <c r="L56" s="32"/>
      <c r="M56" s="11">
        <f t="shared" ref="M56:O66" ca="1" si="8">C56</f>
        <v>45890</v>
      </c>
      <c r="N56" s="12" t="str">
        <f t="shared" ca="1" si="8"/>
        <v>木</v>
      </c>
      <c r="O56" s="41">
        <f>E56</f>
        <v>0</v>
      </c>
      <c r="P56" s="14">
        <f t="shared" ref="P56:P66" si="9">F56</f>
        <v>0</v>
      </c>
      <c r="Q56" s="24"/>
      <c r="R56" s="531"/>
      <c r="S56" s="532"/>
      <c r="T56" s="23"/>
      <c r="U56" s="24"/>
    </row>
    <row r="57" spans="1:21" ht="46.5" customHeight="1" x14ac:dyDescent="0.15">
      <c r="A57">
        <v>235</v>
      </c>
      <c r="C57" s="11">
        <f ca="1">1+C56</f>
        <v>45891</v>
      </c>
      <c r="D57" s="12" t="str">
        <f t="shared" ca="1" si="7"/>
        <v>金</v>
      </c>
      <c r="E57" s="42"/>
      <c r="F57" s="23"/>
      <c r="G57" s="12"/>
      <c r="H57" s="529"/>
      <c r="I57" s="530"/>
      <c r="J57" s="14"/>
      <c r="K57" s="12"/>
      <c r="L57" s="32"/>
      <c r="M57" s="11">
        <f t="shared" ca="1" si="8"/>
        <v>45891</v>
      </c>
      <c r="N57" s="12" t="str">
        <f t="shared" ca="1" si="8"/>
        <v>金</v>
      </c>
      <c r="O57" s="41">
        <f t="shared" si="8"/>
        <v>0</v>
      </c>
      <c r="P57" s="14">
        <f t="shared" si="9"/>
        <v>0</v>
      </c>
      <c r="Q57" s="24"/>
      <c r="R57" s="531"/>
      <c r="S57" s="532"/>
      <c r="T57" s="23"/>
      <c r="U57" s="24"/>
    </row>
    <row r="58" spans="1:21" ht="46.5" customHeight="1" x14ac:dyDescent="0.15">
      <c r="A58">
        <v>236</v>
      </c>
      <c r="C58" s="11">
        <f t="shared" ref="C58:C65" ca="1" si="10">1+C57</f>
        <v>45892</v>
      </c>
      <c r="D58" s="12" t="str">
        <f t="shared" ca="1" si="7"/>
        <v>土</v>
      </c>
      <c r="E58" s="42"/>
      <c r="F58" s="23"/>
      <c r="G58" s="10"/>
      <c r="H58" s="529"/>
      <c r="I58" s="530"/>
      <c r="J58" s="14"/>
      <c r="K58" s="12"/>
      <c r="L58" s="32"/>
      <c r="M58" s="11">
        <f t="shared" ca="1" si="8"/>
        <v>45892</v>
      </c>
      <c r="N58" s="12" t="str">
        <f t="shared" ca="1" si="8"/>
        <v>土</v>
      </c>
      <c r="O58" s="41">
        <f t="shared" si="8"/>
        <v>0</v>
      </c>
      <c r="P58" s="14">
        <f t="shared" si="9"/>
        <v>0</v>
      </c>
      <c r="Q58" s="24"/>
      <c r="R58" s="531"/>
      <c r="S58" s="532"/>
      <c r="T58" s="23"/>
      <c r="U58" s="24"/>
    </row>
    <row r="59" spans="1:21" ht="46.5" customHeight="1" x14ac:dyDescent="0.15">
      <c r="A59">
        <v>237</v>
      </c>
      <c r="C59" s="11">
        <f t="shared" ca="1" si="10"/>
        <v>45893</v>
      </c>
      <c r="D59" s="12" t="str">
        <f t="shared" ca="1" si="7"/>
        <v>日</v>
      </c>
      <c r="E59" s="42"/>
      <c r="F59" s="23"/>
      <c r="G59" s="10"/>
      <c r="H59" s="529"/>
      <c r="I59" s="530"/>
      <c r="J59" s="14"/>
      <c r="K59" s="12"/>
      <c r="L59" s="32"/>
      <c r="M59" s="11">
        <f t="shared" ca="1" si="8"/>
        <v>45893</v>
      </c>
      <c r="N59" s="12" t="str">
        <f t="shared" ca="1" si="8"/>
        <v>日</v>
      </c>
      <c r="O59" s="41">
        <f t="shared" si="8"/>
        <v>0</v>
      </c>
      <c r="P59" s="14">
        <f t="shared" si="9"/>
        <v>0</v>
      </c>
      <c r="Q59" s="24"/>
      <c r="R59" s="531"/>
      <c r="S59" s="532"/>
      <c r="T59" s="23"/>
      <c r="U59" s="24"/>
    </row>
    <row r="60" spans="1:21" ht="46.5" customHeight="1" x14ac:dyDescent="0.15">
      <c r="A60">
        <v>238</v>
      </c>
      <c r="C60" s="11">
        <f t="shared" ca="1" si="10"/>
        <v>45894</v>
      </c>
      <c r="D60" s="12" t="str">
        <f t="shared" ca="1" si="7"/>
        <v>月</v>
      </c>
      <c r="E60" s="42"/>
      <c r="F60" s="23"/>
      <c r="G60" s="12"/>
      <c r="H60" s="529"/>
      <c r="I60" s="530"/>
      <c r="J60" s="14"/>
      <c r="K60" s="12"/>
      <c r="L60" s="32"/>
      <c r="M60" s="11">
        <f t="shared" ca="1" si="8"/>
        <v>45894</v>
      </c>
      <c r="N60" s="12" t="str">
        <f t="shared" ca="1" si="8"/>
        <v>月</v>
      </c>
      <c r="O60" s="41">
        <f t="shared" si="8"/>
        <v>0</v>
      </c>
      <c r="P60" s="14">
        <f t="shared" si="9"/>
        <v>0</v>
      </c>
      <c r="Q60" s="24"/>
      <c r="R60" s="531"/>
      <c r="S60" s="532"/>
      <c r="T60" s="23"/>
      <c r="U60" s="24"/>
    </row>
    <row r="61" spans="1:21" ht="46.5" customHeight="1" x14ac:dyDescent="0.15">
      <c r="A61">
        <v>239</v>
      </c>
      <c r="C61" s="11">
        <f t="shared" ca="1" si="10"/>
        <v>45895</v>
      </c>
      <c r="D61" s="12" t="str">
        <f t="shared" ca="1" si="7"/>
        <v>火</v>
      </c>
      <c r="E61" s="42"/>
      <c r="F61" s="23"/>
      <c r="G61" s="12"/>
      <c r="H61" s="529"/>
      <c r="I61" s="530"/>
      <c r="J61" s="14"/>
      <c r="K61" s="12"/>
      <c r="L61" s="32"/>
      <c r="M61" s="11">
        <f t="shared" ca="1" si="8"/>
        <v>45895</v>
      </c>
      <c r="N61" s="12" t="str">
        <f t="shared" ca="1" si="8"/>
        <v>火</v>
      </c>
      <c r="O61" s="41">
        <f t="shared" si="8"/>
        <v>0</v>
      </c>
      <c r="P61" s="14">
        <f t="shared" si="9"/>
        <v>0</v>
      </c>
      <c r="Q61" s="24"/>
      <c r="R61" s="531"/>
      <c r="S61" s="532"/>
      <c r="T61" s="23"/>
      <c r="U61" s="24"/>
    </row>
    <row r="62" spans="1:21" ht="46.5" customHeight="1" x14ac:dyDescent="0.15">
      <c r="A62">
        <v>240</v>
      </c>
      <c r="C62" s="11">
        <f t="shared" ca="1" si="10"/>
        <v>45896</v>
      </c>
      <c r="D62" s="12" t="str">
        <f t="shared" ca="1" si="7"/>
        <v>水</v>
      </c>
      <c r="E62" s="42"/>
      <c r="F62" s="23"/>
      <c r="G62" s="12"/>
      <c r="H62" s="529"/>
      <c r="I62" s="530"/>
      <c r="J62" s="14"/>
      <c r="K62" s="12"/>
      <c r="L62" s="32"/>
      <c r="M62" s="11">
        <f t="shared" ca="1" si="8"/>
        <v>45896</v>
      </c>
      <c r="N62" s="12" t="str">
        <f t="shared" ca="1" si="8"/>
        <v>水</v>
      </c>
      <c r="O62" s="41">
        <f t="shared" si="8"/>
        <v>0</v>
      </c>
      <c r="P62" s="14">
        <f t="shared" si="9"/>
        <v>0</v>
      </c>
      <c r="Q62" s="24"/>
      <c r="R62" s="531"/>
      <c r="S62" s="532"/>
      <c r="T62" s="23"/>
      <c r="U62" s="24"/>
    </row>
    <row r="63" spans="1:21" ht="46.5" customHeight="1" x14ac:dyDescent="0.15">
      <c r="A63">
        <v>241</v>
      </c>
      <c r="C63" s="11">
        <f t="shared" ca="1" si="10"/>
        <v>45897</v>
      </c>
      <c r="D63" s="12" t="str">
        <f t="shared" ca="1" si="7"/>
        <v>木</v>
      </c>
      <c r="E63" s="42"/>
      <c r="F63" s="23"/>
      <c r="G63" s="12"/>
      <c r="H63" s="529"/>
      <c r="I63" s="530"/>
      <c r="J63" s="14"/>
      <c r="K63" s="12"/>
      <c r="L63" s="32"/>
      <c r="M63" s="11">
        <f t="shared" ca="1" si="8"/>
        <v>45897</v>
      </c>
      <c r="N63" s="12" t="str">
        <f t="shared" ca="1" si="8"/>
        <v>木</v>
      </c>
      <c r="O63" s="41">
        <f t="shared" si="8"/>
        <v>0</v>
      </c>
      <c r="P63" s="14">
        <f t="shared" si="9"/>
        <v>0</v>
      </c>
      <c r="Q63" s="24"/>
      <c r="R63" s="531"/>
      <c r="S63" s="532"/>
      <c r="T63" s="23"/>
      <c r="U63" s="24"/>
    </row>
    <row r="64" spans="1:21" ht="46.5" customHeight="1" x14ac:dyDescent="0.15">
      <c r="A64">
        <v>242</v>
      </c>
      <c r="C64" s="11">
        <f t="shared" ca="1" si="10"/>
        <v>45898</v>
      </c>
      <c r="D64" s="12" t="str">
        <f t="shared" ca="1" si="7"/>
        <v>金</v>
      </c>
      <c r="E64" s="42"/>
      <c r="F64" s="23"/>
      <c r="G64" s="12"/>
      <c r="H64" s="529"/>
      <c r="I64" s="530"/>
      <c r="J64" s="14"/>
      <c r="K64" s="12"/>
      <c r="L64" s="32"/>
      <c r="M64" s="11">
        <f t="shared" ca="1" si="8"/>
        <v>45898</v>
      </c>
      <c r="N64" s="12" t="str">
        <f t="shared" ca="1" si="8"/>
        <v>金</v>
      </c>
      <c r="O64" s="41">
        <f t="shared" si="8"/>
        <v>0</v>
      </c>
      <c r="P64" s="14">
        <f t="shared" si="9"/>
        <v>0</v>
      </c>
      <c r="Q64" s="24"/>
      <c r="R64" s="531"/>
      <c r="S64" s="532"/>
      <c r="T64" s="23"/>
      <c r="U64" s="24"/>
    </row>
    <row r="65" spans="1:21" ht="46.5" customHeight="1" x14ac:dyDescent="0.15">
      <c r="A65">
        <v>243</v>
      </c>
      <c r="C65" s="11">
        <f t="shared" ca="1" si="10"/>
        <v>45899</v>
      </c>
      <c r="D65" s="12" t="str">
        <f t="shared" ca="1" si="7"/>
        <v>土</v>
      </c>
      <c r="E65" s="42"/>
      <c r="F65" s="23"/>
      <c r="G65" s="12"/>
      <c r="H65" s="529"/>
      <c r="I65" s="530"/>
      <c r="J65" s="14"/>
      <c r="K65" s="12"/>
      <c r="L65" s="32"/>
      <c r="M65" s="11">
        <f t="shared" ca="1" si="8"/>
        <v>45899</v>
      </c>
      <c r="N65" s="12" t="str">
        <f t="shared" ca="1" si="8"/>
        <v>土</v>
      </c>
      <c r="O65" s="41">
        <f t="shared" si="8"/>
        <v>0</v>
      </c>
      <c r="P65" s="14">
        <f t="shared" si="9"/>
        <v>0</v>
      </c>
      <c r="Q65" s="24"/>
      <c r="R65" s="531"/>
      <c r="S65" s="532"/>
      <c r="T65" s="23"/>
      <c r="U65" s="24"/>
    </row>
    <row r="66" spans="1:21" ht="46.5" customHeight="1" x14ac:dyDescent="0.15">
      <c r="A66">
        <v>244</v>
      </c>
      <c r="C66" s="11">
        <f ca="1">1+C65</f>
        <v>45900</v>
      </c>
      <c r="D66" s="12" t="str">
        <f t="shared" ca="1" si="7"/>
        <v>日</v>
      </c>
      <c r="E66" s="42"/>
      <c r="F66" s="23"/>
      <c r="G66" s="12"/>
      <c r="H66" s="529"/>
      <c r="I66" s="530"/>
      <c r="J66" s="14"/>
      <c r="K66" s="12"/>
      <c r="L66" s="32"/>
      <c r="M66" s="11">
        <f t="shared" ca="1" si="8"/>
        <v>45900</v>
      </c>
      <c r="N66" s="12" t="str">
        <f t="shared" ca="1" si="8"/>
        <v>日</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245</v>
      </c>
      <c r="C16" s="11">
        <f ca="1">VLOOKUP(ｶﾚﾝﾀﾞｰ!$QT$1,ｶﾚﾝﾀﾞｰ!$QS$5:$AGJ$45,9,FALSE)</f>
        <v>45901</v>
      </c>
      <c r="D16" s="12" t="str">
        <f ca="1">IF(C16="","",TEXT(C16,"AAA"))</f>
        <v>月</v>
      </c>
      <c r="E16" s="42"/>
      <c r="F16" s="23"/>
      <c r="G16" s="12"/>
      <c r="H16" s="529"/>
      <c r="I16" s="530"/>
      <c r="J16" s="14"/>
      <c r="K16" s="12"/>
      <c r="L16" s="32"/>
      <c r="M16" s="11">
        <f ca="1">C16</f>
        <v>45901</v>
      </c>
      <c r="N16" s="12" t="str">
        <f ca="1">D16</f>
        <v>月</v>
      </c>
      <c r="O16" s="41">
        <f>E16</f>
        <v>0</v>
      </c>
      <c r="P16" s="14">
        <f>F16</f>
        <v>0</v>
      </c>
      <c r="Q16" s="24"/>
      <c r="R16" s="531"/>
      <c r="S16" s="532"/>
      <c r="T16" s="23"/>
      <c r="U16" s="24"/>
    </row>
    <row r="17" spans="1:21" ht="46.5" customHeight="1" x14ac:dyDescent="0.15">
      <c r="A17">
        <v>246</v>
      </c>
      <c r="C17" s="11">
        <f ca="1">1+C16</f>
        <v>45902</v>
      </c>
      <c r="D17" s="12" t="str">
        <f t="shared" ref="D17:D25" ca="1" si="0">IF(C17="","",TEXT(C17,"AAA"))</f>
        <v>火</v>
      </c>
      <c r="E17" s="42"/>
      <c r="F17" s="23"/>
      <c r="G17" s="12"/>
      <c r="H17" s="529"/>
      <c r="I17" s="530"/>
      <c r="J17" s="14"/>
      <c r="K17" s="12"/>
      <c r="L17" s="32"/>
      <c r="M17" s="11">
        <f t="shared" ref="M17:P26" ca="1" si="1">C17</f>
        <v>45902</v>
      </c>
      <c r="N17" s="12" t="str">
        <f t="shared" ca="1" si="1"/>
        <v>火</v>
      </c>
      <c r="O17" s="41">
        <f t="shared" si="1"/>
        <v>0</v>
      </c>
      <c r="P17" s="14">
        <f t="shared" si="1"/>
        <v>0</v>
      </c>
      <c r="Q17" s="24"/>
      <c r="R17" s="531"/>
      <c r="S17" s="532"/>
      <c r="T17" s="23"/>
      <c r="U17" s="24"/>
    </row>
    <row r="18" spans="1:21" ht="46.5" customHeight="1" x14ac:dyDescent="0.15">
      <c r="A18">
        <v>247</v>
      </c>
      <c r="C18" s="11">
        <f t="shared" ref="C18:C24" ca="1" si="2">1+C17</f>
        <v>45903</v>
      </c>
      <c r="D18" s="12" t="str">
        <f t="shared" ca="1" si="0"/>
        <v>水</v>
      </c>
      <c r="E18" s="42"/>
      <c r="F18" s="23"/>
      <c r="G18" s="10"/>
      <c r="H18" s="529"/>
      <c r="I18" s="530"/>
      <c r="J18" s="14"/>
      <c r="K18" s="12"/>
      <c r="L18" s="32"/>
      <c r="M18" s="11">
        <f t="shared" ca="1" si="1"/>
        <v>45903</v>
      </c>
      <c r="N18" s="12" t="str">
        <f t="shared" ca="1" si="1"/>
        <v>水</v>
      </c>
      <c r="O18" s="41">
        <f t="shared" si="1"/>
        <v>0</v>
      </c>
      <c r="P18" s="14">
        <f t="shared" si="1"/>
        <v>0</v>
      </c>
      <c r="Q18" s="24"/>
      <c r="R18" s="531"/>
      <c r="S18" s="532"/>
      <c r="T18" s="23"/>
      <c r="U18" s="24"/>
    </row>
    <row r="19" spans="1:21" ht="46.5" customHeight="1" x14ac:dyDescent="0.15">
      <c r="A19">
        <v>248</v>
      </c>
      <c r="C19" s="11">
        <f t="shared" ca="1" si="2"/>
        <v>45904</v>
      </c>
      <c r="D19" s="12" t="str">
        <f t="shared" ca="1" si="0"/>
        <v>木</v>
      </c>
      <c r="E19" s="42"/>
      <c r="F19" s="23"/>
      <c r="G19" s="10"/>
      <c r="H19" s="529"/>
      <c r="I19" s="530"/>
      <c r="J19" s="14"/>
      <c r="K19" s="12"/>
      <c r="L19" s="32"/>
      <c r="M19" s="11">
        <f t="shared" ca="1" si="1"/>
        <v>45904</v>
      </c>
      <c r="N19" s="12" t="str">
        <f t="shared" ca="1" si="1"/>
        <v>木</v>
      </c>
      <c r="O19" s="41">
        <f t="shared" si="1"/>
        <v>0</v>
      </c>
      <c r="P19" s="14">
        <f t="shared" si="1"/>
        <v>0</v>
      </c>
      <c r="Q19" s="24"/>
      <c r="R19" s="531"/>
      <c r="S19" s="532"/>
      <c r="T19" s="23"/>
      <c r="U19" s="24"/>
    </row>
    <row r="20" spans="1:21" ht="46.5" customHeight="1" x14ac:dyDescent="0.15">
      <c r="A20">
        <v>249</v>
      </c>
      <c r="C20" s="11">
        <f t="shared" ca="1" si="2"/>
        <v>45905</v>
      </c>
      <c r="D20" s="12" t="str">
        <f t="shared" ca="1" si="0"/>
        <v>金</v>
      </c>
      <c r="E20" s="42"/>
      <c r="F20" s="23"/>
      <c r="G20" s="12"/>
      <c r="H20" s="529"/>
      <c r="I20" s="530"/>
      <c r="J20" s="14"/>
      <c r="K20" s="12"/>
      <c r="L20" s="32"/>
      <c r="M20" s="11">
        <f t="shared" ca="1" si="1"/>
        <v>45905</v>
      </c>
      <c r="N20" s="12" t="str">
        <f t="shared" ca="1" si="1"/>
        <v>金</v>
      </c>
      <c r="O20" s="41">
        <f t="shared" si="1"/>
        <v>0</v>
      </c>
      <c r="P20" s="14">
        <f t="shared" si="1"/>
        <v>0</v>
      </c>
      <c r="Q20" s="24"/>
      <c r="R20" s="531"/>
      <c r="S20" s="532"/>
      <c r="T20" s="23"/>
      <c r="U20" s="24"/>
    </row>
    <row r="21" spans="1:21" ht="46.5" customHeight="1" x14ac:dyDescent="0.15">
      <c r="A21">
        <v>250</v>
      </c>
      <c r="C21" s="11">
        <f t="shared" ca="1" si="2"/>
        <v>45906</v>
      </c>
      <c r="D21" s="12" t="str">
        <f t="shared" ca="1" si="0"/>
        <v>土</v>
      </c>
      <c r="E21" s="42"/>
      <c r="F21" s="23"/>
      <c r="G21" s="12"/>
      <c r="H21" s="529"/>
      <c r="I21" s="530"/>
      <c r="J21" s="14"/>
      <c r="K21" s="12"/>
      <c r="L21" s="32"/>
      <c r="M21" s="11">
        <f t="shared" ca="1" si="1"/>
        <v>45906</v>
      </c>
      <c r="N21" s="12" t="str">
        <f t="shared" ca="1" si="1"/>
        <v>土</v>
      </c>
      <c r="O21" s="41">
        <f t="shared" si="1"/>
        <v>0</v>
      </c>
      <c r="P21" s="14">
        <f t="shared" si="1"/>
        <v>0</v>
      </c>
      <c r="Q21" s="24"/>
      <c r="R21" s="531"/>
      <c r="S21" s="532"/>
      <c r="T21" s="23"/>
      <c r="U21" s="24"/>
    </row>
    <row r="22" spans="1:21" ht="46.5" customHeight="1" x14ac:dyDescent="0.15">
      <c r="A22">
        <v>251</v>
      </c>
      <c r="C22" s="11">
        <f t="shared" ca="1" si="2"/>
        <v>45907</v>
      </c>
      <c r="D22" s="12" t="str">
        <f t="shared" ca="1" si="0"/>
        <v>日</v>
      </c>
      <c r="E22" s="42"/>
      <c r="F22" s="23"/>
      <c r="G22" s="12"/>
      <c r="H22" s="529"/>
      <c r="I22" s="530"/>
      <c r="J22" s="14"/>
      <c r="K22" s="12"/>
      <c r="L22" s="32"/>
      <c r="M22" s="11">
        <f t="shared" ca="1" si="1"/>
        <v>45907</v>
      </c>
      <c r="N22" s="12" t="str">
        <f t="shared" ca="1" si="1"/>
        <v>日</v>
      </c>
      <c r="O22" s="41">
        <f t="shared" si="1"/>
        <v>0</v>
      </c>
      <c r="P22" s="14">
        <f t="shared" si="1"/>
        <v>0</v>
      </c>
      <c r="Q22" s="24"/>
      <c r="R22" s="531"/>
      <c r="S22" s="532"/>
      <c r="T22" s="23"/>
      <c r="U22" s="24"/>
    </row>
    <row r="23" spans="1:21" ht="46.5" customHeight="1" x14ac:dyDescent="0.15">
      <c r="A23">
        <v>252</v>
      </c>
      <c r="C23" s="11">
        <f t="shared" ca="1" si="2"/>
        <v>45908</v>
      </c>
      <c r="D23" s="12" t="str">
        <f t="shared" ca="1" si="0"/>
        <v>月</v>
      </c>
      <c r="E23" s="42"/>
      <c r="F23" s="23"/>
      <c r="G23" s="12"/>
      <c r="H23" s="529"/>
      <c r="I23" s="530"/>
      <c r="J23" s="14"/>
      <c r="K23" s="12"/>
      <c r="L23" s="32"/>
      <c r="M23" s="11">
        <f t="shared" ca="1" si="1"/>
        <v>45908</v>
      </c>
      <c r="N23" s="12" t="str">
        <f t="shared" ca="1" si="1"/>
        <v>月</v>
      </c>
      <c r="O23" s="41">
        <f t="shared" si="1"/>
        <v>0</v>
      </c>
      <c r="P23" s="14">
        <f t="shared" si="1"/>
        <v>0</v>
      </c>
      <c r="Q23" s="24"/>
      <c r="R23" s="531"/>
      <c r="S23" s="532"/>
      <c r="T23" s="23"/>
      <c r="U23" s="24"/>
    </row>
    <row r="24" spans="1:21" ht="46.5" customHeight="1" x14ac:dyDescent="0.15">
      <c r="A24">
        <v>253</v>
      </c>
      <c r="C24" s="11">
        <f t="shared" ca="1" si="2"/>
        <v>45909</v>
      </c>
      <c r="D24" s="12" t="str">
        <f t="shared" ca="1" si="0"/>
        <v>火</v>
      </c>
      <c r="E24" s="42"/>
      <c r="F24" s="23"/>
      <c r="G24" s="12"/>
      <c r="H24" s="529"/>
      <c r="I24" s="530"/>
      <c r="J24" s="14"/>
      <c r="K24" s="12"/>
      <c r="L24" s="32"/>
      <c r="M24" s="11">
        <f t="shared" ca="1" si="1"/>
        <v>45909</v>
      </c>
      <c r="N24" s="12" t="str">
        <f t="shared" ca="1" si="1"/>
        <v>火</v>
      </c>
      <c r="O24" s="41">
        <f t="shared" si="1"/>
        <v>0</v>
      </c>
      <c r="P24" s="14">
        <f t="shared" si="1"/>
        <v>0</v>
      </c>
      <c r="Q24" s="24"/>
      <c r="R24" s="531"/>
      <c r="S24" s="532"/>
      <c r="T24" s="23"/>
      <c r="U24" s="24"/>
    </row>
    <row r="25" spans="1:21" ht="46.5" customHeight="1" x14ac:dyDescent="0.15">
      <c r="A25">
        <v>254</v>
      </c>
      <c r="C25" s="11">
        <f ca="1">1+C24</f>
        <v>45910</v>
      </c>
      <c r="D25" s="12" t="str">
        <f t="shared" ca="1" si="0"/>
        <v>水</v>
      </c>
      <c r="E25" s="42"/>
      <c r="F25" s="23"/>
      <c r="G25" s="12"/>
      <c r="H25" s="529"/>
      <c r="I25" s="530"/>
      <c r="J25" s="14"/>
      <c r="K25" s="12"/>
      <c r="L25" s="32"/>
      <c r="M25" s="11">
        <f t="shared" ca="1" si="1"/>
        <v>45910</v>
      </c>
      <c r="N25" s="12" t="str">
        <f t="shared" ca="1" si="1"/>
        <v>水</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255</v>
      </c>
      <c r="C36" s="11">
        <f ca="1">1+C25</f>
        <v>45911</v>
      </c>
      <c r="D36" s="12" t="str">
        <f ca="1">IF(C36="","",TEXT(C36,"AAA"))</f>
        <v>木</v>
      </c>
      <c r="E36" s="42"/>
      <c r="F36" s="23"/>
      <c r="G36" s="12"/>
      <c r="H36" s="529"/>
      <c r="I36" s="530"/>
      <c r="J36" s="14"/>
      <c r="K36" s="12"/>
      <c r="L36" s="32"/>
      <c r="M36" s="11">
        <f t="shared" ref="M36:O46" ca="1" si="3">C36</f>
        <v>45911</v>
      </c>
      <c r="N36" s="12" t="str">
        <f t="shared" ca="1" si="3"/>
        <v>木</v>
      </c>
      <c r="O36" s="41">
        <f>E36</f>
        <v>0</v>
      </c>
      <c r="P36" s="14">
        <f t="shared" ref="P36:P46" si="4">F36</f>
        <v>0</v>
      </c>
      <c r="Q36" s="24"/>
      <c r="R36" s="531"/>
      <c r="S36" s="532"/>
      <c r="T36" s="23"/>
      <c r="U36" s="24"/>
    </row>
    <row r="37" spans="1:21" ht="46.5" customHeight="1" x14ac:dyDescent="0.15">
      <c r="A37">
        <v>256</v>
      </c>
      <c r="C37" s="11">
        <f ca="1">1+C36</f>
        <v>45912</v>
      </c>
      <c r="D37" s="12" t="str">
        <f t="shared" ref="D37:D45" ca="1" si="5">IF(C37="","",TEXT(C37,"AAA"))</f>
        <v>金</v>
      </c>
      <c r="E37" s="42"/>
      <c r="F37" s="23"/>
      <c r="G37" s="12"/>
      <c r="H37" s="529"/>
      <c r="I37" s="530"/>
      <c r="J37" s="14"/>
      <c r="K37" s="12"/>
      <c r="L37" s="32"/>
      <c r="M37" s="11">
        <f t="shared" ca="1" si="3"/>
        <v>45912</v>
      </c>
      <c r="N37" s="12" t="str">
        <f t="shared" ca="1" si="3"/>
        <v>金</v>
      </c>
      <c r="O37" s="41">
        <f t="shared" si="3"/>
        <v>0</v>
      </c>
      <c r="P37" s="14">
        <f t="shared" si="4"/>
        <v>0</v>
      </c>
      <c r="Q37" s="24"/>
      <c r="R37" s="531"/>
      <c r="S37" s="532"/>
      <c r="T37" s="23"/>
      <c r="U37" s="24"/>
    </row>
    <row r="38" spans="1:21" ht="46.5" customHeight="1" x14ac:dyDescent="0.15">
      <c r="A38">
        <v>257</v>
      </c>
      <c r="C38" s="11">
        <f t="shared" ref="C38:C45" ca="1" si="6">1+C37</f>
        <v>45913</v>
      </c>
      <c r="D38" s="12" t="str">
        <f t="shared" ca="1" si="5"/>
        <v>土</v>
      </c>
      <c r="E38" s="42"/>
      <c r="F38" s="23"/>
      <c r="G38" s="10"/>
      <c r="H38" s="529"/>
      <c r="I38" s="530"/>
      <c r="J38" s="14"/>
      <c r="K38" s="12"/>
      <c r="L38" s="32"/>
      <c r="M38" s="11">
        <f t="shared" ca="1" si="3"/>
        <v>45913</v>
      </c>
      <c r="N38" s="12" t="str">
        <f t="shared" ca="1" si="3"/>
        <v>土</v>
      </c>
      <c r="O38" s="41">
        <f t="shared" si="3"/>
        <v>0</v>
      </c>
      <c r="P38" s="14">
        <f t="shared" si="4"/>
        <v>0</v>
      </c>
      <c r="Q38" s="24"/>
      <c r="R38" s="531"/>
      <c r="S38" s="532"/>
      <c r="T38" s="23"/>
      <c r="U38" s="24"/>
    </row>
    <row r="39" spans="1:21" ht="46.5" customHeight="1" x14ac:dyDescent="0.15">
      <c r="A39">
        <v>258</v>
      </c>
      <c r="C39" s="11">
        <f t="shared" ca="1" si="6"/>
        <v>45914</v>
      </c>
      <c r="D39" s="12" t="str">
        <f t="shared" ca="1" si="5"/>
        <v>日</v>
      </c>
      <c r="E39" s="42"/>
      <c r="F39" s="23"/>
      <c r="G39" s="10"/>
      <c r="H39" s="529"/>
      <c r="I39" s="530"/>
      <c r="J39" s="14"/>
      <c r="K39" s="12"/>
      <c r="L39" s="32"/>
      <c r="M39" s="11">
        <f t="shared" ca="1" si="3"/>
        <v>45914</v>
      </c>
      <c r="N39" s="12" t="str">
        <f t="shared" ca="1" si="3"/>
        <v>日</v>
      </c>
      <c r="O39" s="41">
        <f t="shared" si="3"/>
        <v>0</v>
      </c>
      <c r="P39" s="14">
        <f t="shared" si="4"/>
        <v>0</v>
      </c>
      <c r="Q39" s="24"/>
      <c r="R39" s="531"/>
      <c r="S39" s="532"/>
      <c r="T39" s="23"/>
      <c r="U39" s="24"/>
    </row>
    <row r="40" spans="1:21" ht="46.5" customHeight="1" x14ac:dyDescent="0.15">
      <c r="A40">
        <v>259</v>
      </c>
      <c r="C40" s="11">
        <f t="shared" ca="1" si="6"/>
        <v>45915</v>
      </c>
      <c r="D40" s="12" t="str">
        <f t="shared" ca="1" si="5"/>
        <v>月</v>
      </c>
      <c r="E40" s="42"/>
      <c r="F40" s="23"/>
      <c r="G40" s="12"/>
      <c r="H40" s="529"/>
      <c r="I40" s="530"/>
      <c r="J40" s="14"/>
      <c r="K40" s="12"/>
      <c r="L40" s="32"/>
      <c r="M40" s="11">
        <f t="shared" ca="1" si="3"/>
        <v>45915</v>
      </c>
      <c r="N40" s="12" t="str">
        <f t="shared" ca="1" si="3"/>
        <v>月</v>
      </c>
      <c r="O40" s="41">
        <f t="shared" si="3"/>
        <v>0</v>
      </c>
      <c r="P40" s="14">
        <f t="shared" si="4"/>
        <v>0</v>
      </c>
      <c r="Q40" s="24"/>
      <c r="R40" s="531"/>
      <c r="S40" s="532"/>
      <c r="T40" s="23"/>
      <c r="U40" s="24"/>
    </row>
    <row r="41" spans="1:21" ht="46.5" customHeight="1" x14ac:dyDescent="0.15">
      <c r="A41">
        <v>260</v>
      </c>
      <c r="C41" s="11">
        <f t="shared" ca="1" si="6"/>
        <v>45916</v>
      </c>
      <c r="D41" s="12" t="str">
        <f t="shared" ca="1" si="5"/>
        <v>火</v>
      </c>
      <c r="E41" s="42"/>
      <c r="F41" s="23"/>
      <c r="G41" s="12"/>
      <c r="H41" s="529"/>
      <c r="I41" s="530"/>
      <c r="J41" s="14"/>
      <c r="K41" s="12"/>
      <c r="L41" s="32"/>
      <c r="M41" s="11">
        <f t="shared" ca="1" si="3"/>
        <v>45916</v>
      </c>
      <c r="N41" s="12" t="str">
        <f t="shared" ca="1" si="3"/>
        <v>火</v>
      </c>
      <c r="O41" s="41">
        <f t="shared" si="3"/>
        <v>0</v>
      </c>
      <c r="P41" s="14">
        <f t="shared" si="4"/>
        <v>0</v>
      </c>
      <c r="Q41" s="24"/>
      <c r="R41" s="531"/>
      <c r="S41" s="532"/>
      <c r="T41" s="23"/>
      <c r="U41" s="24"/>
    </row>
    <row r="42" spans="1:21" ht="46.5" customHeight="1" x14ac:dyDescent="0.15">
      <c r="A42">
        <v>261</v>
      </c>
      <c r="C42" s="11">
        <f t="shared" ca="1" si="6"/>
        <v>45917</v>
      </c>
      <c r="D42" s="12" t="str">
        <f t="shared" ca="1" si="5"/>
        <v>水</v>
      </c>
      <c r="E42" s="42"/>
      <c r="F42" s="23"/>
      <c r="G42" s="12"/>
      <c r="H42" s="529"/>
      <c r="I42" s="530"/>
      <c r="J42" s="14"/>
      <c r="K42" s="12"/>
      <c r="L42" s="32"/>
      <c r="M42" s="11">
        <f t="shared" ca="1" si="3"/>
        <v>45917</v>
      </c>
      <c r="N42" s="12" t="str">
        <f t="shared" ca="1" si="3"/>
        <v>水</v>
      </c>
      <c r="O42" s="41">
        <f t="shared" si="3"/>
        <v>0</v>
      </c>
      <c r="P42" s="14">
        <f t="shared" si="4"/>
        <v>0</v>
      </c>
      <c r="Q42" s="24"/>
      <c r="R42" s="531"/>
      <c r="S42" s="532"/>
      <c r="T42" s="23"/>
      <c r="U42" s="24"/>
    </row>
    <row r="43" spans="1:21" ht="46.5" customHeight="1" x14ac:dyDescent="0.15">
      <c r="A43">
        <v>262</v>
      </c>
      <c r="C43" s="11">
        <f t="shared" ca="1" si="6"/>
        <v>45918</v>
      </c>
      <c r="D43" s="12" t="str">
        <f t="shared" ca="1" si="5"/>
        <v>木</v>
      </c>
      <c r="E43" s="42"/>
      <c r="F43" s="23"/>
      <c r="G43" s="12"/>
      <c r="H43" s="529"/>
      <c r="I43" s="530"/>
      <c r="J43" s="14"/>
      <c r="K43" s="12"/>
      <c r="L43" s="32"/>
      <c r="M43" s="11">
        <f t="shared" ca="1" si="3"/>
        <v>45918</v>
      </c>
      <c r="N43" s="12" t="str">
        <f t="shared" ca="1" si="3"/>
        <v>木</v>
      </c>
      <c r="O43" s="41">
        <f t="shared" si="3"/>
        <v>0</v>
      </c>
      <c r="P43" s="14">
        <f t="shared" si="4"/>
        <v>0</v>
      </c>
      <c r="Q43" s="24"/>
      <c r="R43" s="531"/>
      <c r="S43" s="532"/>
      <c r="T43" s="23"/>
      <c r="U43" s="24"/>
    </row>
    <row r="44" spans="1:21" ht="46.5" customHeight="1" x14ac:dyDescent="0.15">
      <c r="A44">
        <v>263</v>
      </c>
      <c r="C44" s="11">
        <f t="shared" ca="1" si="6"/>
        <v>45919</v>
      </c>
      <c r="D44" s="12" t="str">
        <f t="shared" ca="1" si="5"/>
        <v>金</v>
      </c>
      <c r="E44" s="42"/>
      <c r="F44" s="23"/>
      <c r="G44" s="12"/>
      <c r="H44" s="529"/>
      <c r="I44" s="530"/>
      <c r="J44" s="14"/>
      <c r="K44" s="12"/>
      <c r="L44" s="32"/>
      <c r="M44" s="11">
        <f t="shared" ca="1" si="3"/>
        <v>45919</v>
      </c>
      <c r="N44" s="12" t="str">
        <f t="shared" ca="1" si="3"/>
        <v>金</v>
      </c>
      <c r="O44" s="41">
        <f t="shared" si="3"/>
        <v>0</v>
      </c>
      <c r="P44" s="14">
        <f t="shared" si="4"/>
        <v>0</v>
      </c>
      <c r="Q44" s="24"/>
      <c r="R44" s="531"/>
      <c r="S44" s="532"/>
      <c r="T44" s="23"/>
      <c r="U44" s="24"/>
    </row>
    <row r="45" spans="1:21" ht="46.5" customHeight="1" x14ac:dyDescent="0.15">
      <c r="A45">
        <v>264</v>
      </c>
      <c r="C45" s="11">
        <f t="shared" ca="1" si="6"/>
        <v>45920</v>
      </c>
      <c r="D45" s="12" t="str">
        <f t="shared" ca="1" si="5"/>
        <v>土</v>
      </c>
      <c r="E45" s="42"/>
      <c r="F45" s="23"/>
      <c r="G45" s="12"/>
      <c r="H45" s="529"/>
      <c r="I45" s="530"/>
      <c r="J45" s="14"/>
      <c r="K45" s="12"/>
      <c r="L45" s="32"/>
      <c r="M45" s="11">
        <f t="shared" ca="1" si="3"/>
        <v>45920</v>
      </c>
      <c r="N45" s="12" t="str">
        <f t="shared" ca="1" si="3"/>
        <v>土</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265</v>
      </c>
      <c r="C56" s="11">
        <f ca="1">1+C45</f>
        <v>45921</v>
      </c>
      <c r="D56" s="12" t="str">
        <f t="shared" ref="D56:D66" ca="1" si="7">IF(C56="","",TEXT(C56,"AAA"))</f>
        <v>日</v>
      </c>
      <c r="E56" s="42"/>
      <c r="F56" s="23"/>
      <c r="G56" s="12"/>
      <c r="H56" s="529"/>
      <c r="I56" s="530"/>
      <c r="J56" s="14"/>
      <c r="K56" s="12"/>
      <c r="L56" s="32"/>
      <c r="M56" s="11">
        <f t="shared" ref="M56:O66" ca="1" si="8">C56</f>
        <v>45921</v>
      </c>
      <c r="N56" s="12" t="str">
        <f t="shared" ca="1" si="8"/>
        <v>日</v>
      </c>
      <c r="O56" s="41">
        <f>E56</f>
        <v>0</v>
      </c>
      <c r="P56" s="14">
        <f t="shared" ref="P56:P66" si="9">F56</f>
        <v>0</v>
      </c>
      <c r="Q56" s="24"/>
      <c r="R56" s="531"/>
      <c r="S56" s="532"/>
      <c r="T56" s="23"/>
      <c r="U56" s="24"/>
    </row>
    <row r="57" spans="1:21" ht="46.5" customHeight="1" x14ac:dyDescent="0.15">
      <c r="A57">
        <v>266</v>
      </c>
      <c r="C57" s="11">
        <f ca="1">1+C56</f>
        <v>45922</v>
      </c>
      <c r="D57" s="12" t="str">
        <f t="shared" ca="1" si="7"/>
        <v>月</v>
      </c>
      <c r="E57" s="42"/>
      <c r="F57" s="23"/>
      <c r="G57" s="12"/>
      <c r="H57" s="529"/>
      <c r="I57" s="530"/>
      <c r="J57" s="14"/>
      <c r="K57" s="12"/>
      <c r="L57" s="32"/>
      <c r="M57" s="11">
        <f t="shared" ca="1" si="8"/>
        <v>45922</v>
      </c>
      <c r="N57" s="12" t="str">
        <f t="shared" ca="1" si="8"/>
        <v>月</v>
      </c>
      <c r="O57" s="41">
        <f t="shared" si="8"/>
        <v>0</v>
      </c>
      <c r="P57" s="14">
        <f t="shared" si="9"/>
        <v>0</v>
      </c>
      <c r="Q57" s="24"/>
      <c r="R57" s="531"/>
      <c r="S57" s="532"/>
      <c r="T57" s="23"/>
      <c r="U57" s="24"/>
    </row>
    <row r="58" spans="1:21" ht="46.5" customHeight="1" x14ac:dyDescent="0.15">
      <c r="A58">
        <v>267</v>
      </c>
      <c r="C58" s="11">
        <f t="shared" ref="C58:C65" ca="1" si="10">1+C57</f>
        <v>45923</v>
      </c>
      <c r="D58" s="12" t="str">
        <f t="shared" ca="1" si="7"/>
        <v>火</v>
      </c>
      <c r="E58" s="42"/>
      <c r="F58" s="23"/>
      <c r="G58" s="10"/>
      <c r="H58" s="529"/>
      <c r="I58" s="530"/>
      <c r="J58" s="14"/>
      <c r="K58" s="12"/>
      <c r="L58" s="32"/>
      <c r="M58" s="11">
        <f t="shared" ca="1" si="8"/>
        <v>45923</v>
      </c>
      <c r="N58" s="12" t="str">
        <f t="shared" ca="1" si="8"/>
        <v>火</v>
      </c>
      <c r="O58" s="41">
        <f t="shared" si="8"/>
        <v>0</v>
      </c>
      <c r="P58" s="14">
        <f t="shared" si="9"/>
        <v>0</v>
      </c>
      <c r="Q58" s="24"/>
      <c r="R58" s="531"/>
      <c r="S58" s="532"/>
      <c r="T58" s="23"/>
      <c r="U58" s="24"/>
    </row>
    <row r="59" spans="1:21" ht="46.5" customHeight="1" x14ac:dyDescent="0.15">
      <c r="A59">
        <v>268</v>
      </c>
      <c r="C59" s="11">
        <f t="shared" ca="1" si="10"/>
        <v>45924</v>
      </c>
      <c r="D59" s="12" t="str">
        <f t="shared" ca="1" si="7"/>
        <v>水</v>
      </c>
      <c r="E59" s="42"/>
      <c r="F59" s="23"/>
      <c r="G59" s="10"/>
      <c r="H59" s="529"/>
      <c r="I59" s="530"/>
      <c r="J59" s="14"/>
      <c r="K59" s="12"/>
      <c r="L59" s="32"/>
      <c r="M59" s="11">
        <f t="shared" ca="1" si="8"/>
        <v>45924</v>
      </c>
      <c r="N59" s="12" t="str">
        <f t="shared" ca="1" si="8"/>
        <v>水</v>
      </c>
      <c r="O59" s="41">
        <f t="shared" si="8"/>
        <v>0</v>
      </c>
      <c r="P59" s="14">
        <f t="shared" si="9"/>
        <v>0</v>
      </c>
      <c r="Q59" s="24"/>
      <c r="R59" s="531"/>
      <c r="S59" s="532"/>
      <c r="T59" s="23"/>
      <c r="U59" s="24"/>
    </row>
    <row r="60" spans="1:21" ht="46.5" customHeight="1" x14ac:dyDescent="0.15">
      <c r="A60">
        <v>269</v>
      </c>
      <c r="C60" s="11">
        <f t="shared" ca="1" si="10"/>
        <v>45925</v>
      </c>
      <c r="D60" s="12" t="str">
        <f t="shared" ca="1" si="7"/>
        <v>木</v>
      </c>
      <c r="E60" s="42"/>
      <c r="F60" s="23"/>
      <c r="G60" s="12"/>
      <c r="H60" s="529"/>
      <c r="I60" s="530"/>
      <c r="J60" s="14"/>
      <c r="K60" s="12"/>
      <c r="L60" s="32"/>
      <c r="M60" s="11">
        <f t="shared" ca="1" si="8"/>
        <v>45925</v>
      </c>
      <c r="N60" s="12" t="str">
        <f t="shared" ca="1" si="8"/>
        <v>木</v>
      </c>
      <c r="O60" s="41">
        <f t="shared" si="8"/>
        <v>0</v>
      </c>
      <c r="P60" s="14">
        <f t="shared" si="9"/>
        <v>0</v>
      </c>
      <c r="Q60" s="24"/>
      <c r="R60" s="531"/>
      <c r="S60" s="532"/>
      <c r="T60" s="23"/>
      <c r="U60" s="24"/>
    </row>
    <row r="61" spans="1:21" ht="46.5" customHeight="1" x14ac:dyDescent="0.15">
      <c r="A61">
        <v>270</v>
      </c>
      <c r="C61" s="11">
        <f t="shared" ca="1" si="10"/>
        <v>45926</v>
      </c>
      <c r="D61" s="12" t="str">
        <f t="shared" ca="1" si="7"/>
        <v>金</v>
      </c>
      <c r="E61" s="42"/>
      <c r="F61" s="23"/>
      <c r="G61" s="12"/>
      <c r="H61" s="529"/>
      <c r="I61" s="530"/>
      <c r="J61" s="14"/>
      <c r="K61" s="12"/>
      <c r="L61" s="32"/>
      <c r="M61" s="11">
        <f t="shared" ca="1" si="8"/>
        <v>45926</v>
      </c>
      <c r="N61" s="12" t="str">
        <f t="shared" ca="1" si="8"/>
        <v>金</v>
      </c>
      <c r="O61" s="41">
        <f t="shared" si="8"/>
        <v>0</v>
      </c>
      <c r="P61" s="14">
        <f t="shared" si="9"/>
        <v>0</v>
      </c>
      <c r="Q61" s="24"/>
      <c r="R61" s="531"/>
      <c r="S61" s="532"/>
      <c r="T61" s="23"/>
      <c r="U61" s="24"/>
    </row>
    <row r="62" spans="1:21" ht="46.5" customHeight="1" x14ac:dyDescent="0.15">
      <c r="A62">
        <v>271</v>
      </c>
      <c r="C62" s="11">
        <f t="shared" ca="1" si="10"/>
        <v>45927</v>
      </c>
      <c r="D62" s="12" t="str">
        <f t="shared" ca="1" si="7"/>
        <v>土</v>
      </c>
      <c r="E62" s="42"/>
      <c r="F62" s="23"/>
      <c r="G62" s="12"/>
      <c r="H62" s="529"/>
      <c r="I62" s="530"/>
      <c r="J62" s="14"/>
      <c r="K62" s="12"/>
      <c r="L62" s="32"/>
      <c r="M62" s="11">
        <f t="shared" ca="1" si="8"/>
        <v>45927</v>
      </c>
      <c r="N62" s="12" t="str">
        <f t="shared" ca="1" si="8"/>
        <v>土</v>
      </c>
      <c r="O62" s="41">
        <f t="shared" si="8"/>
        <v>0</v>
      </c>
      <c r="P62" s="14">
        <f t="shared" si="9"/>
        <v>0</v>
      </c>
      <c r="Q62" s="24"/>
      <c r="R62" s="531"/>
      <c r="S62" s="532"/>
      <c r="T62" s="23"/>
      <c r="U62" s="24"/>
    </row>
    <row r="63" spans="1:21" ht="46.5" customHeight="1" x14ac:dyDescent="0.15">
      <c r="A63">
        <v>272</v>
      </c>
      <c r="C63" s="11">
        <f t="shared" ca="1" si="10"/>
        <v>45928</v>
      </c>
      <c r="D63" s="12" t="str">
        <f t="shared" ca="1" si="7"/>
        <v>日</v>
      </c>
      <c r="E63" s="42"/>
      <c r="F63" s="23"/>
      <c r="G63" s="12"/>
      <c r="H63" s="529"/>
      <c r="I63" s="530"/>
      <c r="J63" s="14"/>
      <c r="K63" s="12"/>
      <c r="L63" s="32"/>
      <c r="M63" s="11">
        <f t="shared" ca="1" si="8"/>
        <v>45928</v>
      </c>
      <c r="N63" s="12" t="str">
        <f t="shared" ca="1" si="8"/>
        <v>日</v>
      </c>
      <c r="O63" s="41">
        <f t="shared" si="8"/>
        <v>0</v>
      </c>
      <c r="P63" s="14">
        <f t="shared" si="9"/>
        <v>0</v>
      </c>
      <c r="Q63" s="24"/>
      <c r="R63" s="531"/>
      <c r="S63" s="532"/>
      <c r="T63" s="23"/>
      <c r="U63" s="24"/>
    </row>
    <row r="64" spans="1:21" ht="46.5" customHeight="1" x14ac:dyDescent="0.15">
      <c r="A64">
        <v>273</v>
      </c>
      <c r="C64" s="11">
        <f t="shared" ca="1" si="10"/>
        <v>45929</v>
      </c>
      <c r="D64" s="12" t="str">
        <f t="shared" ca="1" si="7"/>
        <v>月</v>
      </c>
      <c r="E64" s="42"/>
      <c r="F64" s="23"/>
      <c r="G64" s="12"/>
      <c r="H64" s="529"/>
      <c r="I64" s="530"/>
      <c r="J64" s="14"/>
      <c r="K64" s="12"/>
      <c r="L64" s="32"/>
      <c r="M64" s="11">
        <f t="shared" ca="1" si="8"/>
        <v>45929</v>
      </c>
      <c r="N64" s="12" t="str">
        <f t="shared" ca="1" si="8"/>
        <v>月</v>
      </c>
      <c r="O64" s="41">
        <f t="shared" si="8"/>
        <v>0</v>
      </c>
      <c r="P64" s="14">
        <f t="shared" si="9"/>
        <v>0</v>
      </c>
      <c r="Q64" s="24"/>
      <c r="R64" s="531"/>
      <c r="S64" s="532"/>
      <c r="T64" s="23"/>
      <c r="U64" s="24"/>
    </row>
    <row r="65" spans="1:21" ht="46.5" customHeight="1" x14ac:dyDescent="0.15">
      <c r="A65">
        <v>274</v>
      </c>
      <c r="C65" s="11">
        <f t="shared" ca="1" si="10"/>
        <v>45930</v>
      </c>
      <c r="D65" s="12" t="str">
        <f t="shared" ca="1" si="7"/>
        <v>火</v>
      </c>
      <c r="E65" s="42"/>
      <c r="F65" s="23"/>
      <c r="G65" s="12"/>
      <c r="H65" s="529"/>
      <c r="I65" s="530"/>
      <c r="J65" s="14"/>
      <c r="K65" s="12"/>
      <c r="L65" s="32"/>
      <c r="M65" s="11">
        <f t="shared" ca="1" si="8"/>
        <v>45930</v>
      </c>
      <c r="N65" s="12" t="str">
        <f t="shared" ca="1" si="8"/>
        <v>火</v>
      </c>
      <c r="O65" s="41">
        <f t="shared" si="8"/>
        <v>0</v>
      </c>
      <c r="P65" s="14">
        <f t="shared" si="9"/>
        <v>0</v>
      </c>
      <c r="Q65" s="24"/>
      <c r="R65" s="531"/>
      <c r="S65" s="532"/>
      <c r="T65" s="23"/>
      <c r="U65" s="24"/>
    </row>
    <row r="66" spans="1:21" ht="46.5" customHeight="1" x14ac:dyDescent="0.15">
      <c r="C66" s="11">
        <f ca="1">1+C65</f>
        <v>45931</v>
      </c>
      <c r="D66" s="12" t="str">
        <f t="shared" ca="1" si="7"/>
        <v>水</v>
      </c>
      <c r="E66" s="42"/>
      <c r="F66" s="23"/>
      <c r="G66" s="12"/>
      <c r="H66" s="529"/>
      <c r="I66" s="530"/>
      <c r="J66" s="14"/>
      <c r="K66" s="12"/>
      <c r="L66" s="32"/>
      <c r="M66" s="11">
        <f t="shared" ca="1" si="8"/>
        <v>45931</v>
      </c>
      <c r="N66" s="12" t="str">
        <f t="shared" ca="1" si="8"/>
        <v>水</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275</v>
      </c>
      <c r="C16" s="11">
        <f ca="1">VLOOKUP(ｶﾚﾝﾀﾞｰ!$QT$1,ｶﾚﾝﾀﾞｰ!$QS$5:$AGJ$45,10,FALSE)</f>
        <v>45931</v>
      </c>
      <c r="D16" s="12" t="str">
        <f ca="1">IF(C16="","",TEXT(C16,"AAA"))</f>
        <v>水</v>
      </c>
      <c r="E16" s="42"/>
      <c r="F16" s="23"/>
      <c r="G16" s="12"/>
      <c r="H16" s="529"/>
      <c r="I16" s="530"/>
      <c r="J16" s="14"/>
      <c r="K16" s="12"/>
      <c r="L16" s="32"/>
      <c r="M16" s="11">
        <f ca="1">C16</f>
        <v>45931</v>
      </c>
      <c r="N16" s="12" t="str">
        <f ca="1">D16</f>
        <v>水</v>
      </c>
      <c r="O16" s="41">
        <f>E16</f>
        <v>0</v>
      </c>
      <c r="P16" s="14">
        <f>F16</f>
        <v>0</v>
      </c>
      <c r="Q16" s="24"/>
      <c r="R16" s="531"/>
      <c r="S16" s="532"/>
      <c r="T16" s="23"/>
      <c r="U16" s="24"/>
    </row>
    <row r="17" spans="1:21" ht="46.5" customHeight="1" x14ac:dyDescent="0.15">
      <c r="A17">
        <v>276</v>
      </c>
      <c r="C17" s="11">
        <f ca="1">1+C16</f>
        <v>45932</v>
      </c>
      <c r="D17" s="12" t="str">
        <f t="shared" ref="D17:D25" ca="1" si="0">IF(C17="","",TEXT(C17,"AAA"))</f>
        <v>木</v>
      </c>
      <c r="E17" s="42"/>
      <c r="F17" s="23"/>
      <c r="G17" s="12"/>
      <c r="H17" s="529"/>
      <c r="I17" s="530"/>
      <c r="J17" s="14"/>
      <c r="K17" s="12"/>
      <c r="L17" s="32"/>
      <c r="M17" s="11">
        <f t="shared" ref="M17:P26" ca="1" si="1">C17</f>
        <v>45932</v>
      </c>
      <c r="N17" s="12" t="str">
        <f t="shared" ca="1" si="1"/>
        <v>木</v>
      </c>
      <c r="O17" s="41">
        <f t="shared" si="1"/>
        <v>0</v>
      </c>
      <c r="P17" s="14">
        <f t="shared" si="1"/>
        <v>0</v>
      </c>
      <c r="Q17" s="24"/>
      <c r="R17" s="531"/>
      <c r="S17" s="532"/>
      <c r="T17" s="23"/>
      <c r="U17" s="24"/>
    </row>
    <row r="18" spans="1:21" ht="46.5" customHeight="1" x14ac:dyDescent="0.15">
      <c r="A18">
        <v>277</v>
      </c>
      <c r="C18" s="11">
        <f t="shared" ref="C18:C24" ca="1" si="2">1+C17</f>
        <v>45933</v>
      </c>
      <c r="D18" s="12" t="str">
        <f t="shared" ca="1" si="0"/>
        <v>金</v>
      </c>
      <c r="E18" s="42"/>
      <c r="F18" s="23"/>
      <c r="G18" s="10"/>
      <c r="H18" s="529"/>
      <c r="I18" s="530"/>
      <c r="J18" s="14"/>
      <c r="K18" s="12"/>
      <c r="L18" s="32"/>
      <c r="M18" s="11">
        <f t="shared" ca="1" si="1"/>
        <v>45933</v>
      </c>
      <c r="N18" s="12" t="str">
        <f t="shared" ca="1" si="1"/>
        <v>金</v>
      </c>
      <c r="O18" s="41">
        <f t="shared" si="1"/>
        <v>0</v>
      </c>
      <c r="P18" s="14">
        <f t="shared" si="1"/>
        <v>0</v>
      </c>
      <c r="Q18" s="24"/>
      <c r="R18" s="531"/>
      <c r="S18" s="532"/>
      <c r="T18" s="23"/>
      <c r="U18" s="24"/>
    </row>
    <row r="19" spans="1:21" ht="46.5" customHeight="1" x14ac:dyDescent="0.15">
      <c r="A19">
        <v>278</v>
      </c>
      <c r="C19" s="11">
        <f t="shared" ca="1" si="2"/>
        <v>45934</v>
      </c>
      <c r="D19" s="12" t="str">
        <f t="shared" ca="1" si="0"/>
        <v>土</v>
      </c>
      <c r="E19" s="42"/>
      <c r="F19" s="23"/>
      <c r="G19" s="10"/>
      <c r="H19" s="529"/>
      <c r="I19" s="530"/>
      <c r="J19" s="14"/>
      <c r="K19" s="12"/>
      <c r="L19" s="32"/>
      <c r="M19" s="11">
        <f t="shared" ca="1" si="1"/>
        <v>45934</v>
      </c>
      <c r="N19" s="12" t="str">
        <f t="shared" ca="1" si="1"/>
        <v>土</v>
      </c>
      <c r="O19" s="41">
        <f t="shared" si="1"/>
        <v>0</v>
      </c>
      <c r="P19" s="14">
        <f t="shared" si="1"/>
        <v>0</v>
      </c>
      <c r="Q19" s="24"/>
      <c r="R19" s="531"/>
      <c r="S19" s="532"/>
      <c r="T19" s="23"/>
      <c r="U19" s="24"/>
    </row>
    <row r="20" spans="1:21" ht="46.5" customHeight="1" x14ac:dyDescent="0.15">
      <c r="A20">
        <v>279</v>
      </c>
      <c r="C20" s="11">
        <f t="shared" ca="1" si="2"/>
        <v>45935</v>
      </c>
      <c r="D20" s="12" t="str">
        <f t="shared" ca="1" si="0"/>
        <v>日</v>
      </c>
      <c r="E20" s="42"/>
      <c r="F20" s="23"/>
      <c r="G20" s="12"/>
      <c r="H20" s="529"/>
      <c r="I20" s="530"/>
      <c r="J20" s="14"/>
      <c r="K20" s="12"/>
      <c r="L20" s="32"/>
      <c r="M20" s="11">
        <f t="shared" ca="1" si="1"/>
        <v>45935</v>
      </c>
      <c r="N20" s="12" t="str">
        <f t="shared" ca="1" si="1"/>
        <v>日</v>
      </c>
      <c r="O20" s="41">
        <f t="shared" si="1"/>
        <v>0</v>
      </c>
      <c r="P20" s="14">
        <f t="shared" si="1"/>
        <v>0</v>
      </c>
      <c r="Q20" s="24"/>
      <c r="R20" s="531"/>
      <c r="S20" s="532"/>
      <c r="T20" s="23"/>
      <c r="U20" s="24"/>
    </row>
    <row r="21" spans="1:21" ht="46.5" customHeight="1" x14ac:dyDescent="0.15">
      <c r="A21">
        <v>280</v>
      </c>
      <c r="C21" s="11">
        <f t="shared" ca="1" si="2"/>
        <v>45936</v>
      </c>
      <c r="D21" s="12" t="str">
        <f t="shared" ca="1" si="0"/>
        <v>月</v>
      </c>
      <c r="E21" s="42"/>
      <c r="F21" s="23"/>
      <c r="G21" s="12"/>
      <c r="H21" s="529"/>
      <c r="I21" s="530"/>
      <c r="J21" s="14"/>
      <c r="K21" s="12"/>
      <c r="L21" s="32"/>
      <c r="M21" s="11">
        <f t="shared" ca="1" si="1"/>
        <v>45936</v>
      </c>
      <c r="N21" s="12" t="str">
        <f t="shared" ca="1" si="1"/>
        <v>月</v>
      </c>
      <c r="O21" s="41">
        <f t="shared" si="1"/>
        <v>0</v>
      </c>
      <c r="P21" s="14">
        <f t="shared" si="1"/>
        <v>0</v>
      </c>
      <c r="Q21" s="24"/>
      <c r="R21" s="531"/>
      <c r="S21" s="532"/>
      <c r="T21" s="23"/>
      <c r="U21" s="24"/>
    </row>
    <row r="22" spans="1:21" ht="46.5" customHeight="1" x14ac:dyDescent="0.15">
      <c r="A22">
        <v>281</v>
      </c>
      <c r="C22" s="11">
        <f t="shared" ca="1" si="2"/>
        <v>45937</v>
      </c>
      <c r="D22" s="12" t="str">
        <f t="shared" ca="1" si="0"/>
        <v>火</v>
      </c>
      <c r="E22" s="42"/>
      <c r="F22" s="23"/>
      <c r="G22" s="12"/>
      <c r="H22" s="529"/>
      <c r="I22" s="530"/>
      <c r="J22" s="14"/>
      <c r="K22" s="12"/>
      <c r="L22" s="32"/>
      <c r="M22" s="11">
        <f t="shared" ca="1" si="1"/>
        <v>45937</v>
      </c>
      <c r="N22" s="12" t="str">
        <f t="shared" ca="1" si="1"/>
        <v>火</v>
      </c>
      <c r="O22" s="41">
        <f t="shared" si="1"/>
        <v>0</v>
      </c>
      <c r="P22" s="14">
        <f t="shared" si="1"/>
        <v>0</v>
      </c>
      <c r="Q22" s="24"/>
      <c r="R22" s="531"/>
      <c r="S22" s="532"/>
      <c r="T22" s="23"/>
      <c r="U22" s="24"/>
    </row>
    <row r="23" spans="1:21" ht="46.5" customHeight="1" x14ac:dyDescent="0.15">
      <c r="A23">
        <v>282</v>
      </c>
      <c r="C23" s="11">
        <f t="shared" ca="1" si="2"/>
        <v>45938</v>
      </c>
      <c r="D23" s="12" t="str">
        <f t="shared" ca="1" si="0"/>
        <v>水</v>
      </c>
      <c r="E23" s="42"/>
      <c r="F23" s="23"/>
      <c r="G23" s="12"/>
      <c r="H23" s="529"/>
      <c r="I23" s="530"/>
      <c r="J23" s="14"/>
      <c r="K23" s="12"/>
      <c r="L23" s="32"/>
      <c r="M23" s="11">
        <f t="shared" ca="1" si="1"/>
        <v>45938</v>
      </c>
      <c r="N23" s="12" t="str">
        <f t="shared" ca="1" si="1"/>
        <v>水</v>
      </c>
      <c r="O23" s="41">
        <f t="shared" si="1"/>
        <v>0</v>
      </c>
      <c r="P23" s="14">
        <f t="shared" si="1"/>
        <v>0</v>
      </c>
      <c r="Q23" s="24"/>
      <c r="R23" s="531"/>
      <c r="S23" s="532"/>
      <c r="T23" s="23"/>
      <c r="U23" s="24"/>
    </row>
    <row r="24" spans="1:21" ht="46.5" customHeight="1" x14ac:dyDescent="0.15">
      <c r="A24">
        <v>283</v>
      </c>
      <c r="C24" s="11">
        <f t="shared" ca="1" si="2"/>
        <v>45939</v>
      </c>
      <c r="D24" s="12" t="str">
        <f t="shared" ca="1" si="0"/>
        <v>木</v>
      </c>
      <c r="E24" s="42"/>
      <c r="F24" s="23"/>
      <c r="G24" s="12"/>
      <c r="H24" s="529"/>
      <c r="I24" s="530"/>
      <c r="J24" s="14"/>
      <c r="K24" s="12"/>
      <c r="L24" s="32"/>
      <c r="M24" s="11">
        <f t="shared" ca="1" si="1"/>
        <v>45939</v>
      </c>
      <c r="N24" s="12" t="str">
        <f t="shared" ca="1" si="1"/>
        <v>木</v>
      </c>
      <c r="O24" s="41">
        <f t="shared" si="1"/>
        <v>0</v>
      </c>
      <c r="P24" s="14">
        <f t="shared" si="1"/>
        <v>0</v>
      </c>
      <c r="Q24" s="24"/>
      <c r="R24" s="531"/>
      <c r="S24" s="532"/>
      <c r="T24" s="23"/>
      <c r="U24" s="24"/>
    </row>
    <row r="25" spans="1:21" ht="46.5" customHeight="1" x14ac:dyDescent="0.15">
      <c r="A25">
        <v>284</v>
      </c>
      <c r="C25" s="11">
        <f ca="1">1+C24</f>
        <v>45940</v>
      </c>
      <c r="D25" s="12" t="str">
        <f t="shared" ca="1" si="0"/>
        <v>金</v>
      </c>
      <c r="E25" s="42"/>
      <c r="F25" s="23"/>
      <c r="G25" s="12"/>
      <c r="H25" s="529"/>
      <c r="I25" s="530"/>
      <c r="J25" s="14"/>
      <c r="K25" s="12"/>
      <c r="L25" s="32"/>
      <c r="M25" s="11">
        <f t="shared" ca="1" si="1"/>
        <v>45940</v>
      </c>
      <c r="N25" s="12" t="str">
        <f t="shared" ca="1" si="1"/>
        <v>金</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285</v>
      </c>
      <c r="C36" s="11">
        <f ca="1">1+C25</f>
        <v>45941</v>
      </c>
      <c r="D36" s="12" t="str">
        <f ca="1">IF(C36="","",TEXT(C36,"AAA"))</f>
        <v>土</v>
      </c>
      <c r="E36" s="42"/>
      <c r="F36" s="23"/>
      <c r="G36" s="12"/>
      <c r="H36" s="529"/>
      <c r="I36" s="530"/>
      <c r="J36" s="14"/>
      <c r="K36" s="12"/>
      <c r="L36" s="32"/>
      <c r="M36" s="11">
        <f t="shared" ref="M36:O46" ca="1" si="3">C36</f>
        <v>45941</v>
      </c>
      <c r="N36" s="12" t="str">
        <f t="shared" ca="1" si="3"/>
        <v>土</v>
      </c>
      <c r="O36" s="41">
        <f>E36</f>
        <v>0</v>
      </c>
      <c r="P36" s="14">
        <f t="shared" ref="P36:P46" si="4">F36</f>
        <v>0</v>
      </c>
      <c r="Q36" s="24"/>
      <c r="R36" s="531"/>
      <c r="S36" s="532"/>
      <c r="T36" s="23"/>
      <c r="U36" s="24"/>
    </row>
    <row r="37" spans="1:21" ht="46.5" customHeight="1" x14ac:dyDescent="0.15">
      <c r="A37">
        <v>286</v>
      </c>
      <c r="C37" s="11">
        <f ca="1">1+C36</f>
        <v>45942</v>
      </c>
      <c r="D37" s="12" t="str">
        <f t="shared" ref="D37:D45" ca="1" si="5">IF(C37="","",TEXT(C37,"AAA"))</f>
        <v>日</v>
      </c>
      <c r="E37" s="42"/>
      <c r="F37" s="23"/>
      <c r="G37" s="12"/>
      <c r="H37" s="529"/>
      <c r="I37" s="530"/>
      <c r="J37" s="14"/>
      <c r="K37" s="12"/>
      <c r="L37" s="32"/>
      <c r="M37" s="11">
        <f t="shared" ca="1" si="3"/>
        <v>45942</v>
      </c>
      <c r="N37" s="12" t="str">
        <f t="shared" ca="1" si="3"/>
        <v>日</v>
      </c>
      <c r="O37" s="41">
        <f t="shared" si="3"/>
        <v>0</v>
      </c>
      <c r="P37" s="14">
        <f t="shared" si="4"/>
        <v>0</v>
      </c>
      <c r="Q37" s="24"/>
      <c r="R37" s="531"/>
      <c r="S37" s="532"/>
      <c r="T37" s="23"/>
      <c r="U37" s="24"/>
    </row>
    <row r="38" spans="1:21" ht="46.5" customHeight="1" x14ac:dyDescent="0.15">
      <c r="A38">
        <v>287</v>
      </c>
      <c r="C38" s="11">
        <f t="shared" ref="C38:C45" ca="1" si="6">1+C37</f>
        <v>45943</v>
      </c>
      <c r="D38" s="12" t="str">
        <f t="shared" ca="1" si="5"/>
        <v>月</v>
      </c>
      <c r="E38" s="42"/>
      <c r="F38" s="23"/>
      <c r="G38" s="10"/>
      <c r="H38" s="529"/>
      <c r="I38" s="530"/>
      <c r="J38" s="14"/>
      <c r="K38" s="12"/>
      <c r="L38" s="32"/>
      <c r="M38" s="11">
        <f t="shared" ca="1" si="3"/>
        <v>45943</v>
      </c>
      <c r="N38" s="12" t="str">
        <f t="shared" ca="1" si="3"/>
        <v>月</v>
      </c>
      <c r="O38" s="41">
        <f t="shared" si="3"/>
        <v>0</v>
      </c>
      <c r="P38" s="14">
        <f t="shared" si="4"/>
        <v>0</v>
      </c>
      <c r="Q38" s="24"/>
      <c r="R38" s="531"/>
      <c r="S38" s="532"/>
      <c r="T38" s="23"/>
      <c r="U38" s="24"/>
    </row>
    <row r="39" spans="1:21" ht="46.5" customHeight="1" x14ac:dyDescent="0.15">
      <c r="A39">
        <v>288</v>
      </c>
      <c r="C39" s="11">
        <f t="shared" ca="1" si="6"/>
        <v>45944</v>
      </c>
      <c r="D39" s="12" t="str">
        <f t="shared" ca="1" si="5"/>
        <v>火</v>
      </c>
      <c r="E39" s="42"/>
      <c r="F39" s="23"/>
      <c r="G39" s="10"/>
      <c r="H39" s="529"/>
      <c r="I39" s="530"/>
      <c r="J39" s="14"/>
      <c r="K39" s="12"/>
      <c r="L39" s="32"/>
      <c r="M39" s="11">
        <f t="shared" ca="1" si="3"/>
        <v>45944</v>
      </c>
      <c r="N39" s="12" t="str">
        <f t="shared" ca="1" si="3"/>
        <v>火</v>
      </c>
      <c r="O39" s="41">
        <f t="shared" si="3"/>
        <v>0</v>
      </c>
      <c r="P39" s="14">
        <f t="shared" si="4"/>
        <v>0</v>
      </c>
      <c r="Q39" s="24"/>
      <c r="R39" s="531"/>
      <c r="S39" s="532"/>
      <c r="T39" s="23"/>
      <c r="U39" s="24"/>
    </row>
    <row r="40" spans="1:21" ht="46.5" customHeight="1" x14ac:dyDescent="0.15">
      <c r="A40">
        <v>289</v>
      </c>
      <c r="C40" s="11">
        <f t="shared" ca="1" si="6"/>
        <v>45945</v>
      </c>
      <c r="D40" s="12" t="str">
        <f t="shared" ca="1" si="5"/>
        <v>水</v>
      </c>
      <c r="E40" s="42"/>
      <c r="F40" s="23"/>
      <c r="G40" s="12"/>
      <c r="H40" s="529"/>
      <c r="I40" s="530"/>
      <c r="J40" s="14"/>
      <c r="K40" s="12"/>
      <c r="L40" s="32"/>
      <c r="M40" s="11">
        <f t="shared" ca="1" si="3"/>
        <v>45945</v>
      </c>
      <c r="N40" s="12" t="str">
        <f t="shared" ca="1" si="3"/>
        <v>水</v>
      </c>
      <c r="O40" s="41">
        <f t="shared" si="3"/>
        <v>0</v>
      </c>
      <c r="P40" s="14">
        <f t="shared" si="4"/>
        <v>0</v>
      </c>
      <c r="Q40" s="24"/>
      <c r="R40" s="531"/>
      <c r="S40" s="532"/>
      <c r="T40" s="23"/>
      <c r="U40" s="24"/>
    </row>
    <row r="41" spans="1:21" ht="46.5" customHeight="1" x14ac:dyDescent="0.15">
      <c r="A41">
        <v>290</v>
      </c>
      <c r="C41" s="11">
        <f t="shared" ca="1" si="6"/>
        <v>45946</v>
      </c>
      <c r="D41" s="12" t="str">
        <f t="shared" ca="1" si="5"/>
        <v>木</v>
      </c>
      <c r="E41" s="42"/>
      <c r="F41" s="23"/>
      <c r="G41" s="12"/>
      <c r="H41" s="529"/>
      <c r="I41" s="530"/>
      <c r="J41" s="14"/>
      <c r="K41" s="12"/>
      <c r="L41" s="32"/>
      <c r="M41" s="11">
        <f t="shared" ca="1" si="3"/>
        <v>45946</v>
      </c>
      <c r="N41" s="12" t="str">
        <f t="shared" ca="1" si="3"/>
        <v>木</v>
      </c>
      <c r="O41" s="41">
        <f t="shared" si="3"/>
        <v>0</v>
      </c>
      <c r="P41" s="14">
        <f t="shared" si="4"/>
        <v>0</v>
      </c>
      <c r="Q41" s="24"/>
      <c r="R41" s="531"/>
      <c r="S41" s="532"/>
      <c r="T41" s="23"/>
      <c r="U41" s="24"/>
    </row>
    <row r="42" spans="1:21" ht="46.5" customHeight="1" x14ac:dyDescent="0.15">
      <c r="A42">
        <v>291</v>
      </c>
      <c r="C42" s="11">
        <f t="shared" ca="1" si="6"/>
        <v>45947</v>
      </c>
      <c r="D42" s="12" t="str">
        <f t="shared" ca="1" si="5"/>
        <v>金</v>
      </c>
      <c r="E42" s="42"/>
      <c r="F42" s="23"/>
      <c r="G42" s="12"/>
      <c r="H42" s="529"/>
      <c r="I42" s="530"/>
      <c r="J42" s="14"/>
      <c r="K42" s="12"/>
      <c r="L42" s="32"/>
      <c r="M42" s="11">
        <f t="shared" ca="1" si="3"/>
        <v>45947</v>
      </c>
      <c r="N42" s="12" t="str">
        <f t="shared" ca="1" si="3"/>
        <v>金</v>
      </c>
      <c r="O42" s="41">
        <f t="shared" si="3"/>
        <v>0</v>
      </c>
      <c r="P42" s="14">
        <f t="shared" si="4"/>
        <v>0</v>
      </c>
      <c r="Q42" s="24"/>
      <c r="R42" s="531"/>
      <c r="S42" s="532"/>
      <c r="T42" s="23"/>
      <c r="U42" s="24"/>
    </row>
    <row r="43" spans="1:21" ht="46.5" customHeight="1" x14ac:dyDescent="0.15">
      <c r="A43">
        <v>292</v>
      </c>
      <c r="C43" s="11">
        <f t="shared" ca="1" si="6"/>
        <v>45948</v>
      </c>
      <c r="D43" s="12" t="str">
        <f t="shared" ca="1" si="5"/>
        <v>土</v>
      </c>
      <c r="E43" s="42"/>
      <c r="F43" s="23"/>
      <c r="G43" s="12"/>
      <c r="H43" s="529"/>
      <c r="I43" s="530"/>
      <c r="J43" s="14"/>
      <c r="K43" s="12"/>
      <c r="L43" s="32"/>
      <c r="M43" s="11">
        <f t="shared" ca="1" si="3"/>
        <v>45948</v>
      </c>
      <c r="N43" s="12" t="str">
        <f t="shared" ca="1" si="3"/>
        <v>土</v>
      </c>
      <c r="O43" s="41">
        <f t="shared" si="3"/>
        <v>0</v>
      </c>
      <c r="P43" s="14">
        <f t="shared" si="4"/>
        <v>0</v>
      </c>
      <c r="Q43" s="24"/>
      <c r="R43" s="531"/>
      <c r="S43" s="532"/>
      <c r="T43" s="23"/>
      <c r="U43" s="24"/>
    </row>
    <row r="44" spans="1:21" ht="46.5" customHeight="1" x14ac:dyDescent="0.15">
      <c r="A44">
        <v>293</v>
      </c>
      <c r="C44" s="11">
        <f t="shared" ca="1" si="6"/>
        <v>45949</v>
      </c>
      <c r="D44" s="12" t="str">
        <f t="shared" ca="1" si="5"/>
        <v>日</v>
      </c>
      <c r="E44" s="42"/>
      <c r="F44" s="23"/>
      <c r="G44" s="12"/>
      <c r="H44" s="529"/>
      <c r="I44" s="530"/>
      <c r="J44" s="14"/>
      <c r="K44" s="12"/>
      <c r="L44" s="32"/>
      <c r="M44" s="11">
        <f t="shared" ca="1" si="3"/>
        <v>45949</v>
      </c>
      <c r="N44" s="12" t="str">
        <f t="shared" ca="1" si="3"/>
        <v>日</v>
      </c>
      <c r="O44" s="41">
        <f t="shared" si="3"/>
        <v>0</v>
      </c>
      <c r="P44" s="14">
        <f t="shared" si="4"/>
        <v>0</v>
      </c>
      <c r="Q44" s="24"/>
      <c r="R44" s="531"/>
      <c r="S44" s="532"/>
      <c r="T44" s="23"/>
      <c r="U44" s="24"/>
    </row>
    <row r="45" spans="1:21" ht="46.5" customHeight="1" x14ac:dyDescent="0.15">
      <c r="A45">
        <v>294</v>
      </c>
      <c r="C45" s="11">
        <f t="shared" ca="1" si="6"/>
        <v>45950</v>
      </c>
      <c r="D45" s="12" t="str">
        <f t="shared" ca="1" si="5"/>
        <v>月</v>
      </c>
      <c r="E45" s="42"/>
      <c r="F45" s="23"/>
      <c r="G45" s="12"/>
      <c r="H45" s="529"/>
      <c r="I45" s="530"/>
      <c r="J45" s="14"/>
      <c r="K45" s="12"/>
      <c r="L45" s="32"/>
      <c r="M45" s="11">
        <f t="shared" ca="1" si="3"/>
        <v>45950</v>
      </c>
      <c r="N45" s="12" t="str">
        <f t="shared" ca="1" si="3"/>
        <v>月</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295</v>
      </c>
      <c r="C56" s="11">
        <f ca="1">1+C45</f>
        <v>45951</v>
      </c>
      <c r="D56" s="12" t="str">
        <f t="shared" ref="D56:D66" ca="1" si="7">IF(C56="","",TEXT(C56,"AAA"))</f>
        <v>火</v>
      </c>
      <c r="E56" s="42"/>
      <c r="F56" s="23"/>
      <c r="G56" s="12"/>
      <c r="H56" s="529"/>
      <c r="I56" s="530"/>
      <c r="J56" s="14"/>
      <c r="K56" s="12"/>
      <c r="L56" s="32"/>
      <c r="M56" s="11">
        <f t="shared" ref="M56:O66" ca="1" si="8">C56</f>
        <v>45951</v>
      </c>
      <c r="N56" s="12" t="str">
        <f t="shared" ca="1" si="8"/>
        <v>火</v>
      </c>
      <c r="O56" s="41">
        <f>E56</f>
        <v>0</v>
      </c>
      <c r="P56" s="14">
        <f t="shared" ref="P56:P66" si="9">F56</f>
        <v>0</v>
      </c>
      <c r="Q56" s="24"/>
      <c r="R56" s="531"/>
      <c r="S56" s="532"/>
      <c r="T56" s="23"/>
      <c r="U56" s="24"/>
    </row>
    <row r="57" spans="1:21" ht="46.5" customHeight="1" x14ac:dyDescent="0.15">
      <c r="A57">
        <v>296</v>
      </c>
      <c r="C57" s="11">
        <f ca="1">1+C56</f>
        <v>45952</v>
      </c>
      <c r="D57" s="12" t="str">
        <f t="shared" ca="1" si="7"/>
        <v>水</v>
      </c>
      <c r="E57" s="42"/>
      <c r="F57" s="23"/>
      <c r="G57" s="12"/>
      <c r="H57" s="529"/>
      <c r="I57" s="530"/>
      <c r="J57" s="14"/>
      <c r="K57" s="12"/>
      <c r="L57" s="32"/>
      <c r="M57" s="11">
        <f t="shared" ca="1" si="8"/>
        <v>45952</v>
      </c>
      <c r="N57" s="12" t="str">
        <f t="shared" ca="1" si="8"/>
        <v>水</v>
      </c>
      <c r="O57" s="41">
        <f t="shared" si="8"/>
        <v>0</v>
      </c>
      <c r="P57" s="14">
        <f t="shared" si="9"/>
        <v>0</v>
      </c>
      <c r="Q57" s="24"/>
      <c r="R57" s="531"/>
      <c r="S57" s="532"/>
      <c r="T57" s="23"/>
      <c r="U57" s="24"/>
    </row>
    <row r="58" spans="1:21" ht="46.5" customHeight="1" x14ac:dyDescent="0.15">
      <c r="A58">
        <v>297</v>
      </c>
      <c r="C58" s="11">
        <f t="shared" ref="C58:C65" ca="1" si="10">1+C57</f>
        <v>45953</v>
      </c>
      <c r="D58" s="12" t="str">
        <f t="shared" ca="1" si="7"/>
        <v>木</v>
      </c>
      <c r="E58" s="42"/>
      <c r="F58" s="23"/>
      <c r="G58" s="10"/>
      <c r="H58" s="529"/>
      <c r="I58" s="530"/>
      <c r="J58" s="14"/>
      <c r="K58" s="12"/>
      <c r="L58" s="32"/>
      <c r="M58" s="11">
        <f t="shared" ca="1" si="8"/>
        <v>45953</v>
      </c>
      <c r="N58" s="12" t="str">
        <f t="shared" ca="1" si="8"/>
        <v>木</v>
      </c>
      <c r="O58" s="41">
        <f t="shared" si="8"/>
        <v>0</v>
      </c>
      <c r="P58" s="14">
        <f t="shared" si="9"/>
        <v>0</v>
      </c>
      <c r="Q58" s="24"/>
      <c r="R58" s="531"/>
      <c r="S58" s="532"/>
      <c r="T58" s="23"/>
      <c r="U58" s="24"/>
    </row>
    <row r="59" spans="1:21" ht="46.5" customHeight="1" x14ac:dyDescent="0.15">
      <c r="A59">
        <v>298</v>
      </c>
      <c r="C59" s="11">
        <f t="shared" ca="1" si="10"/>
        <v>45954</v>
      </c>
      <c r="D59" s="12" t="str">
        <f t="shared" ca="1" si="7"/>
        <v>金</v>
      </c>
      <c r="E59" s="42"/>
      <c r="F59" s="23"/>
      <c r="G59" s="10"/>
      <c r="H59" s="529"/>
      <c r="I59" s="530"/>
      <c r="J59" s="14"/>
      <c r="K59" s="12"/>
      <c r="L59" s="32"/>
      <c r="M59" s="11">
        <f t="shared" ca="1" si="8"/>
        <v>45954</v>
      </c>
      <c r="N59" s="12" t="str">
        <f t="shared" ca="1" si="8"/>
        <v>金</v>
      </c>
      <c r="O59" s="41">
        <f t="shared" si="8"/>
        <v>0</v>
      </c>
      <c r="P59" s="14">
        <f t="shared" si="9"/>
        <v>0</v>
      </c>
      <c r="Q59" s="24"/>
      <c r="R59" s="531"/>
      <c r="S59" s="532"/>
      <c r="T59" s="23"/>
      <c r="U59" s="24"/>
    </row>
    <row r="60" spans="1:21" ht="46.5" customHeight="1" x14ac:dyDescent="0.15">
      <c r="A60">
        <v>299</v>
      </c>
      <c r="C60" s="11">
        <f t="shared" ca="1" si="10"/>
        <v>45955</v>
      </c>
      <c r="D60" s="12" t="str">
        <f t="shared" ca="1" si="7"/>
        <v>土</v>
      </c>
      <c r="E60" s="42"/>
      <c r="F60" s="23"/>
      <c r="G60" s="12"/>
      <c r="H60" s="529"/>
      <c r="I60" s="530"/>
      <c r="J60" s="14"/>
      <c r="K60" s="12"/>
      <c r="L60" s="32"/>
      <c r="M60" s="11">
        <f t="shared" ca="1" si="8"/>
        <v>45955</v>
      </c>
      <c r="N60" s="12" t="str">
        <f t="shared" ca="1" si="8"/>
        <v>土</v>
      </c>
      <c r="O60" s="41">
        <f t="shared" si="8"/>
        <v>0</v>
      </c>
      <c r="P60" s="14">
        <f t="shared" si="9"/>
        <v>0</v>
      </c>
      <c r="Q60" s="24"/>
      <c r="R60" s="531"/>
      <c r="S60" s="532"/>
      <c r="T60" s="23"/>
      <c r="U60" s="24"/>
    </row>
    <row r="61" spans="1:21" ht="46.5" customHeight="1" x14ac:dyDescent="0.15">
      <c r="A61">
        <v>300</v>
      </c>
      <c r="C61" s="11">
        <f t="shared" ca="1" si="10"/>
        <v>45956</v>
      </c>
      <c r="D61" s="12" t="str">
        <f t="shared" ca="1" si="7"/>
        <v>日</v>
      </c>
      <c r="E61" s="42"/>
      <c r="F61" s="23"/>
      <c r="G61" s="12"/>
      <c r="H61" s="529"/>
      <c r="I61" s="530"/>
      <c r="J61" s="14"/>
      <c r="K61" s="12"/>
      <c r="L61" s="32"/>
      <c r="M61" s="11">
        <f t="shared" ca="1" si="8"/>
        <v>45956</v>
      </c>
      <c r="N61" s="12" t="str">
        <f t="shared" ca="1" si="8"/>
        <v>日</v>
      </c>
      <c r="O61" s="41">
        <f t="shared" si="8"/>
        <v>0</v>
      </c>
      <c r="P61" s="14">
        <f t="shared" si="9"/>
        <v>0</v>
      </c>
      <c r="Q61" s="24"/>
      <c r="R61" s="531"/>
      <c r="S61" s="532"/>
      <c r="T61" s="23"/>
      <c r="U61" s="24"/>
    </row>
    <row r="62" spans="1:21" ht="46.5" customHeight="1" x14ac:dyDescent="0.15">
      <c r="A62">
        <v>301</v>
      </c>
      <c r="C62" s="11">
        <f t="shared" ca="1" si="10"/>
        <v>45957</v>
      </c>
      <c r="D62" s="12" t="str">
        <f t="shared" ca="1" si="7"/>
        <v>月</v>
      </c>
      <c r="E62" s="42"/>
      <c r="F62" s="23"/>
      <c r="G62" s="12"/>
      <c r="H62" s="529"/>
      <c r="I62" s="530"/>
      <c r="J62" s="14"/>
      <c r="K62" s="12"/>
      <c r="L62" s="32"/>
      <c r="M62" s="11">
        <f t="shared" ca="1" si="8"/>
        <v>45957</v>
      </c>
      <c r="N62" s="12" t="str">
        <f t="shared" ca="1" si="8"/>
        <v>月</v>
      </c>
      <c r="O62" s="41">
        <f t="shared" si="8"/>
        <v>0</v>
      </c>
      <c r="P62" s="14">
        <f t="shared" si="9"/>
        <v>0</v>
      </c>
      <c r="Q62" s="24"/>
      <c r="R62" s="531"/>
      <c r="S62" s="532"/>
      <c r="T62" s="23"/>
      <c r="U62" s="24"/>
    </row>
    <row r="63" spans="1:21" ht="46.5" customHeight="1" x14ac:dyDescent="0.15">
      <c r="A63">
        <v>302</v>
      </c>
      <c r="C63" s="11">
        <f t="shared" ca="1" si="10"/>
        <v>45958</v>
      </c>
      <c r="D63" s="12" t="str">
        <f t="shared" ca="1" si="7"/>
        <v>火</v>
      </c>
      <c r="E63" s="42"/>
      <c r="F63" s="23"/>
      <c r="G63" s="12"/>
      <c r="H63" s="529"/>
      <c r="I63" s="530"/>
      <c r="J63" s="14"/>
      <c r="K63" s="12"/>
      <c r="L63" s="32"/>
      <c r="M63" s="11">
        <f t="shared" ca="1" si="8"/>
        <v>45958</v>
      </c>
      <c r="N63" s="12" t="str">
        <f t="shared" ca="1" si="8"/>
        <v>火</v>
      </c>
      <c r="O63" s="41">
        <f t="shared" si="8"/>
        <v>0</v>
      </c>
      <c r="P63" s="14">
        <f t="shared" si="9"/>
        <v>0</v>
      </c>
      <c r="Q63" s="24"/>
      <c r="R63" s="531"/>
      <c r="S63" s="532"/>
      <c r="T63" s="23"/>
      <c r="U63" s="24"/>
    </row>
    <row r="64" spans="1:21" ht="46.5" customHeight="1" x14ac:dyDescent="0.15">
      <c r="A64">
        <v>303</v>
      </c>
      <c r="C64" s="11">
        <f t="shared" ca="1" si="10"/>
        <v>45959</v>
      </c>
      <c r="D64" s="12" t="str">
        <f t="shared" ca="1" si="7"/>
        <v>水</v>
      </c>
      <c r="E64" s="42"/>
      <c r="F64" s="23"/>
      <c r="G64" s="12"/>
      <c r="H64" s="529"/>
      <c r="I64" s="530"/>
      <c r="J64" s="14"/>
      <c r="K64" s="12"/>
      <c r="L64" s="32"/>
      <c r="M64" s="11">
        <f t="shared" ca="1" si="8"/>
        <v>45959</v>
      </c>
      <c r="N64" s="12" t="str">
        <f t="shared" ca="1" si="8"/>
        <v>水</v>
      </c>
      <c r="O64" s="41">
        <f t="shared" si="8"/>
        <v>0</v>
      </c>
      <c r="P64" s="14">
        <f t="shared" si="9"/>
        <v>0</v>
      </c>
      <c r="Q64" s="24"/>
      <c r="R64" s="531"/>
      <c r="S64" s="532"/>
      <c r="T64" s="23"/>
      <c r="U64" s="24"/>
    </row>
    <row r="65" spans="1:21" ht="46.5" customHeight="1" x14ac:dyDescent="0.15">
      <c r="A65">
        <v>304</v>
      </c>
      <c r="C65" s="11">
        <f t="shared" ca="1" si="10"/>
        <v>45960</v>
      </c>
      <c r="D65" s="12" t="str">
        <f t="shared" ca="1" si="7"/>
        <v>木</v>
      </c>
      <c r="E65" s="42"/>
      <c r="F65" s="23"/>
      <c r="G65" s="12"/>
      <c r="H65" s="529"/>
      <c r="I65" s="530"/>
      <c r="J65" s="14"/>
      <c r="K65" s="12"/>
      <c r="L65" s="32"/>
      <c r="M65" s="11">
        <f t="shared" ca="1" si="8"/>
        <v>45960</v>
      </c>
      <c r="N65" s="12" t="str">
        <f t="shared" ca="1" si="8"/>
        <v>木</v>
      </c>
      <c r="O65" s="41">
        <f t="shared" si="8"/>
        <v>0</v>
      </c>
      <c r="P65" s="14">
        <f t="shared" si="9"/>
        <v>0</v>
      </c>
      <c r="Q65" s="24"/>
      <c r="R65" s="531"/>
      <c r="S65" s="532"/>
      <c r="T65" s="23"/>
      <c r="U65" s="24"/>
    </row>
    <row r="66" spans="1:21" ht="46.5" customHeight="1" x14ac:dyDescent="0.15">
      <c r="A66">
        <v>305</v>
      </c>
      <c r="C66" s="11">
        <f ca="1">1+C65</f>
        <v>45961</v>
      </c>
      <c r="D66" s="12" t="str">
        <f t="shared" ca="1" si="7"/>
        <v>金</v>
      </c>
      <c r="E66" s="42"/>
      <c r="F66" s="23"/>
      <c r="G66" s="12"/>
      <c r="H66" s="529"/>
      <c r="I66" s="530"/>
      <c r="J66" s="14"/>
      <c r="K66" s="12"/>
      <c r="L66" s="32"/>
      <c r="M66" s="11">
        <f t="shared" ca="1" si="8"/>
        <v>45961</v>
      </c>
      <c r="N66" s="12" t="str">
        <f t="shared" ca="1" si="8"/>
        <v>金</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306</v>
      </c>
      <c r="C16" s="11">
        <f ca="1">VLOOKUP(ｶﾚﾝﾀﾞｰ!$QT$1,ｶﾚﾝﾀﾞｰ!$QS$5:$AGJ$45,11,FALSE)</f>
        <v>45962</v>
      </c>
      <c r="D16" s="12" t="str">
        <f ca="1">IF(C16="","",TEXT(C16,"AAA"))</f>
        <v>土</v>
      </c>
      <c r="E16" s="42"/>
      <c r="F16" s="23"/>
      <c r="G16" s="12"/>
      <c r="H16" s="529"/>
      <c r="I16" s="530"/>
      <c r="J16" s="14"/>
      <c r="K16" s="12"/>
      <c r="L16" s="32"/>
      <c r="M16" s="11">
        <f ca="1">C16</f>
        <v>45962</v>
      </c>
      <c r="N16" s="12" t="str">
        <f ca="1">D16</f>
        <v>土</v>
      </c>
      <c r="O16" s="41">
        <f>E16</f>
        <v>0</v>
      </c>
      <c r="P16" s="14">
        <f>F16</f>
        <v>0</v>
      </c>
      <c r="Q16" s="24"/>
      <c r="R16" s="531"/>
      <c r="S16" s="532"/>
      <c r="T16" s="23"/>
      <c r="U16" s="24"/>
    </row>
    <row r="17" spans="1:21" ht="46.5" customHeight="1" x14ac:dyDescent="0.15">
      <c r="A17">
        <v>307</v>
      </c>
      <c r="C17" s="11">
        <f ca="1">1+C16</f>
        <v>45963</v>
      </c>
      <c r="D17" s="12" t="str">
        <f t="shared" ref="D17:D25" ca="1" si="0">IF(C17="","",TEXT(C17,"AAA"))</f>
        <v>日</v>
      </c>
      <c r="E17" s="42"/>
      <c r="F17" s="23"/>
      <c r="G17" s="12"/>
      <c r="H17" s="529"/>
      <c r="I17" s="530"/>
      <c r="J17" s="14"/>
      <c r="K17" s="12"/>
      <c r="L17" s="32"/>
      <c r="M17" s="11">
        <f t="shared" ref="M17:P26" ca="1" si="1">C17</f>
        <v>45963</v>
      </c>
      <c r="N17" s="12" t="str">
        <f t="shared" ca="1" si="1"/>
        <v>日</v>
      </c>
      <c r="O17" s="41">
        <f t="shared" si="1"/>
        <v>0</v>
      </c>
      <c r="P17" s="14">
        <f t="shared" si="1"/>
        <v>0</v>
      </c>
      <c r="Q17" s="24"/>
      <c r="R17" s="531"/>
      <c r="S17" s="532"/>
      <c r="T17" s="23"/>
      <c r="U17" s="24"/>
    </row>
    <row r="18" spans="1:21" ht="46.5" customHeight="1" x14ac:dyDescent="0.15">
      <c r="A18">
        <v>308</v>
      </c>
      <c r="C18" s="11">
        <f t="shared" ref="C18:C24" ca="1" si="2">1+C17</f>
        <v>45964</v>
      </c>
      <c r="D18" s="12" t="str">
        <f t="shared" ca="1" si="0"/>
        <v>月</v>
      </c>
      <c r="E18" s="42"/>
      <c r="F18" s="23"/>
      <c r="G18" s="10"/>
      <c r="H18" s="529"/>
      <c r="I18" s="530"/>
      <c r="J18" s="14"/>
      <c r="K18" s="12"/>
      <c r="L18" s="32"/>
      <c r="M18" s="11">
        <f t="shared" ca="1" si="1"/>
        <v>45964</v>
      </c>
      <c r="N18" s="12" t="str">
        <f t="shared" ca="1" si="1"/>
        <v>月</v>
      </c>
      <c r="O18" s="41">
        <f t="shared" si="1"/>
        <v>0</v>
      </c>
      <c r="P18" s="14">
        <f t="shared" si="1"/>
        <v>0</v>
      </c>
      <c r="Q18" s="24"/>
      <c r="R18" s="531"/>
      <c r="S18" s="532"/>
      <c r="T18" s="23"/>
      <c r="U18" s="24"/>
    </row>
    <row r="19" spans="1:21" ht="46.5" customHeight="1" x14ac:dyDescent="0.15">
      <c r="A19">
        <v>309</v>
      </c>
      <c r="C19" s="11">
        <f t="shared" ca="1" si="2"/>
        <v>45965</v>
      </c>
      <c r="D19" s="12" t="str">
        <f t="shared" ca="1" si="0"/>
        <v>火</v>
      </c>
      <c r="E19" s="42"/>
      <c r="F19" s="23"/>
      <c r="G19" s="10"/>
      <c r="H19" s="529"/>
      <c r="I19" s="530"/>
      <c r="J19" s="14"/>
      <c r="K19" s="12"/>
      <c r="L19" s="32"/>
      <c r="M19" s="11">
        <f t="shared" ca="1" si="1"/>
        <v>45965</v>
      </c>
      <c r="N19" s="12" t="str">
        <f t="shared" ca="1" si="1"/>
        <v>火</v>
      </c>
      <c r="O19" s="41">
        <f t="shared" si="1"/>
        <v>0</v>
      </c>
      <c r="P19" s="14">
        <f t="shared" si="1"/>
        <v>0</v>
      </c>
      <c r="Q19" s="24"/>
      <c r="R19" s="531"/>
      <c r="S19" s="532"/>
      <c r="T19" s="23"/>
      <c r="U19" s="24"/>
    </row>
    <row r="20" spans="1:21" ht="46.5" customHeight="1" x14ac:dyDescent="0.15">
      <c r="A20">
        <v>310</v>
      </c>
      <c r="C20" s="11">
        <f t="shared" ca="1" si="2"/>
        <v>45966</v>
      </c>
      <c r="D20" s="12" t="str">
        <f t="shared" ca="1" si="0"/>
        <v>水</v>
      </c>
      <c r="E20" s="42"/>
      <c r="F20" s="23"/>
      <c r="G20" s="12"/>
      <c r="H20" s="529"/>
      <c r="I20" s="530"/>
      <c r="J20" s="14"/>
      <c r="K20" s="12"/>
      <c r="L20" s="32"/>
      <c r="M20" s="11">
        <f t="shared" ca="1" si="1"/>
        <v>45966</v>
      </c>
      <c r="N20" s="12" t="str">
        <f t="shared" ca="1" si="1"/>
        <v>水</v>
      </c>
      <c r="O20" s="41">
        <f t="shared" si="1"/>
        <v>0</v>
      </c>
      <c r="P20" s="14">
        <f t="shared" si="1"/>
        <v>0</v>
      </c>
      <c r="Q20" s="24"/>
      <c r="R20" s="531"/>
      <c r="S20" s="532"/>
      <c r="T20" s="23"/>
      <c r="U20" s="24"/>
    </row>
    <row r="21" spans="1:21" ht="46.5" customHeight="1" x14ac:dyDescent="0.15">
      <c r="A21">
        <v>311</v>
      </c>
      <c r="C21" s="11">
        <f t="shared" ca="1" si="2"/>
        <v>45967</v>
      </c>
      <c r="D21" s="12" t="str">
        <f t="shared" ca="1" si="0"/>
        <v>木</v>
      </c>
      <c r="E21" s="42"/>
      <c r="F21" s="23"/>
      <c r="G21" s="12"/>
      <c r="H21" s="529"/>
      <c r="I21" s="530"/>
      <c r="J21" s="14"/>
      <c r="K21" s="12"/>
      <c r="L21" s="32"/>
      <c r="M21" s="11">
        <f t="shared" ca="1" si="1"/>
        <v>45967</v>
      </c>
      <c r="N21" s="12" t="str">
        <f t="shared" ca="1" si="1"/>
        <v>木</v>
      </c>
      <c r="O21" s="41">
        <f t="shared" si="1"/>
        <v>0</v>
      </c>
      <c r="P21" s="14">
        <f t="shared" si="1"/>
        <v>0</v>
      </c>
      <c r="Q21" s="24"/>
      <c r="R21" s="531"/>
      <c r="S21" s="532"/>
      <c r="T21" s="23"/>
      <c r="U21" s="24"/>
    </row>
    <row r="22" spans="1:21" ht="46.5" customHeight="1" x14ac:dyDescent="0.15">
      <c r="A22">
        <v>312</v>
      </c>
      <c r="C22" s="11">
        <f t="shared" ca="1" si="2"/>
        <v>45968</v>
      </c>
      <c r="D22" s="12" t="str">
        <f t="shared" ca="1" si="0"/>
        <v>金</v>
      </c>
      <c r="E22" s="42"/>
      <c r="F22" s="23"/>
      <c r="G22" s="12"/>
      <c r="H22" s="529"/>
      <c r="I22" s="530"/>
      <c r="J22" s="14"/>
      <c r="K22" s="12"/>
      <c r="L22" s="32"/>
      <c r="M22" s="11">
        <f t="shared" ca="1" si="1"/>
        <v>45968</v>
      </c>
      <c r="N22" s="12" t="str">
        <f t="shared" ca="1" si="1"/>
        <v>金</v>
      </c>
      <c r="O22" s="41">
        <f t="shared" si="1"/>
        <v>0</v>
      </c>
      <c r="P22" s="14">
        <f t="shared" si="1"/>
        <v>0</v>
      </c>
      <c r="Q22" s="24"/>
      <c r="R22" s="531"/>
      <c r="S22" s="532"/>
      <c r="T22" s="23"/>
      <c r="U22" s="24"/>
    </row>
    <row r="23" spans="1:21" ht="46.5" customHeight="1" x14ac:dyDescent="0.15">
      <c r="A23">
        <v>313</v>
      </c>
      <c r="C23" s="11">
        <f t="shared" ca="1" si="2"/>
        <v>45969</v>
      </c>
      <c r="D23" s="12" t="str">
        <f t="shared" ca="1" si="0"/>
        <v>土</v>
      </c>
      <c r="E23" s="42"/>
      <c r="F23" s="23"/>
      <c r="G23" s="12"/>
      <c r="H23" s="529"/>
      <c r="I23" s="530"/>
      <c r="J23" s="14"/>
      <c r="K23" s="12"/>
      <c r="L23" s="32"/>
      <c r="M23" s="11">
        <f t="shared" ca="1" si="1"/>
        <v>45969</v>
      </c>
      <c r="N23" s="12" t="str">
        <f t="shared" ca="1" si="1"/>
        <v>土</v>
      </c>
      <c r="O23" s="41">
        <f t="shared" si="1"/>
        <v>0</v>
      </c>
      <c r="P23" s="14">
        <f t="shared" si="1"/>
        <v>0</v>
      </c>
      <c r="Q23" s="24"/>
      <c r="R23" s="531"/>
      <c r="S23" s="532"/>
      <c r="T23" s="23"/>
      <c r="U23" s="24"/>
    </row>
    <row r="24" spans="1:21" ht="46.5" customHeight="1" x14ac:dyDescent="0.15">
      <c r="A24">
        <v>314</v>
      </c>
      <c r="C24" s="11">
        <f t="shared" ca="1" si="2"/>
        <v>45970</v>
      </c>
      <c r="D24" s="12" t="str">
        <f t="shared" ca="1" si="0"/>
        <v>日</v>
      </c>
      <c r="E24" s="42"/>
      <c r="F24" s="23"/>
      <c r="G24" s="12"/>
      <c r="H24" s="529"/>
      <c r="I24" s="530"/>
      <c r="J24" s="14"/>
      <c r="K24" s="12"/>
      <c r="L24" s="32"/>
      <c r="M24" s="11">
        <f t="shared" ca="1" si="1"/>
        <v>45970</v>
      </c>
      <c r="N24" s="12" t="str">
        <f t="shared" ca="1" si="1"/>
        <v>日</v>
      </c>
      <c r="O24" s="41">
        <f t="shared" si="1"/>
        <v>0</v>
      </c>
      <c r="P24" s="14">
        <f t="shared" si="1"/>
        <v>0</v>
      </c>
      <c r="Q24" s="24"/>
      <c r="R24" s="531"/>
      <c r="S24" s="532"/>
      <c r="T24" s="23"/>
      <c r="U24" s="24"/>
    </row>
    <row r="25" spans="1:21" ht="46.5" customHeight="1" x14ac:dyDescent="0.15">
      <c r="A25">
        <v>315</v>
      </c>
      <c r="C25" s="11">
        <f ca="1">1+C24</f>
        <v>45971</v>
      </c>
      <c r="D25" s="12" t="str">
        <f t="shared" ca="1" si="0"/>
        <v>月</v>
      </c>
      <c r="E25" s="42"/>
      <c r="F25" s="23"/>
      <c r="G25" s="12"/>
      <c r="H25" s="529"/>
      <c r="I25" s="530"/>
      <c r="J25" s="14"/>
      <c r="K25" s="12"/>
      <c r="L25" s="32"/>
      <c r="M25" s="11">
        <f t="shared" ca="1" si="1"/>
        <v>45971</v>
      </c>
      <c r="N25" s="12" t="str">
        <f t="shared" ca="1" si="1"/>
        <v>月</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316</v>
      </c>
      <c r="C36" s="11">
        <f ca="1">1+C25</f>
        <v>45972</v>
      </c>
      <c r="D36" s="12" t="str">
        <f ca="1">IF(C36="","",TEXT(C36,"AAA"))</f>
        <v>火</v>
      </c>
      <c r="E36" s="42"/>
      <c r="F36" s="23"/>
      <c r="G36" s="12"/>
      <c r="H36" s="529"/>
      <c r="I36" s="530"/>
      <c r="J36" s="14"/>
      <c r="K36" s="12"/>
      <c r="L36" s="32"/>
      <c r="M36" s="11">
        <f t="shared" ref="M36:O46" ca="1" si="3">C36</f>
        <v>45972</v>
      </c>
      <c r="N36" s="12" t="str">
        <f t="shared" ca="1" si="3"/>
        <v>火</v>
      </c>
      <c r="O36" s="41">
        <f>E36</f>
        <v>0</v>
      </c>
      <c r="P36" s="14">
        <f t="shared" ref="P36:P46" si="4">F36</f>
        <v>0</v>
      </c>
      <c r="Q36" s="24"/>
      <c r="R36" s="531"/>
      <c r="S36" s="532"/>
      <c r="T36" s="23"/>
      <c r="U36" s="24"/>
    </row>
    <row r="37" spans="1:21" ht="46.5" customHeight="1" x14ac:dyDescent="0.15">
      <c r="A37">
        <v>317</v>
      </c>
      <c r="C37" s="11">
        <f ca="1">1+C36</f>
        <v>45973</v>
      </c>
      <c r="D37" s="12" t="str">
        <f t="shared" ref="D37:D45" ca="1" si="5">IF(C37="","",TEXT(C37,"AAA"))</f>
        <v>水</v>
      </c>
      <c r="E37" s="42"/>
      <c r="F37" s="23"/>
      <c r="G37" s="12"/>
      <c r="H37" s="529"/>
      <c r="I37" s="530"/>
      <c r="J37" s="14"/>
      <c r="K37" s="12"/>
      <c r="L37" s="32"/>
      <c r="M37" s="11">
        <f t="shared" ca="1" si="3"/>
        <v>45973</v>
      </c>
      <c r="N37" s="12" t="str">
        <f t="shared" ca="1" si="3"/>
        <v>水</v>
      </c>
      <c r="O37" s="41">
        <f t="shared" si="3"/>
        <v>0</v>
      </c>
      <c r="P37" s="14">
        <f t="shared" si="4"/>
        <v>0</v>
      </c>
      <c r="Q37" s="24"/>
      <c r="R37" s="531"/>
      <c r="S37" s="532"/>
      <c r="T37" s="23"/>
      <c r="U37" s="24"/>
    </row>
    <row r="38" spans="1:21" ht="46.5" customHeight="1" x14ac:dyDescent="0.15">
      <c r="A38">
        <v>318</v>
      </c>
      <c r="C38" s="11">
        <f t="shared" ref="C38:C45" ca="1" si="6">1+C37</f>
        <v>45974</v>
      </c>
      <c r="D38" s="12" t="str">
        <f t="shared" ca="1" si="5"/>
        <v>木</v>
      </c>
      <c r="E38" s="42"/>
      <c r="F38" s="23"/>
      <c r="G38" s="10"/>
      <c r="H38" s="529"/>
      <c r="I38" s="530"/>
      <c r="J38" s="14"/>
      <c r="K38" s="12"/>
      <c r="L38" s="32"/>
      <c r="M38" s="11">
        <f t="shared" ca="1" si="3"/>
        <v>45974</v>
      </c>
      <c r="N38" s="12" t="str">
        <f t="shared" ca="1" si="3"/>
        <v>木</v>
      </c>
      <c r="O38" s="41">
        <f t="shared" si="3"/>
        <v>0</v>
      </c>
      <c r="P38" s="14">
        <f t="shared" si="4"/>
        <v>0</v>
      </c>
      <c r="Q38" s="24"/>
      <c r="R38" s="531"/>
      <c r="S38" s="532"/>
      <c r="T38" s="23"/>
      <c r="U38" s="24"/>
    </row>
    <row r="39" spans="1:21" ht="46.5" customHeight="1" x14ac:dyDescent="0.15">
      <c r="A39">
        <v>319</v>
      </c>
      <c r="C39" s="11">
        <f t="shared" ca="1" si="6"/>
        <v>45975</v>
      </c>
      <c r="D39" s="12" t="str">
        <f t="shared" ca="1" si="5"/>
        <v>金</v>
      </c>
      <c r="E39" s="42"/>
      <c r="F39" s="23"/>
      <c r="G39" s="10"/>
      <c r="H39" s="529"/>
      <c r="I39" s="530"/>
      <c r="J39" s="14"/>
      <c r="K39" s="12"/>
      <c r="L39" s="32"/>
      <c r="M39" s="11">
        <f t="shared" ca="1" si="3"/>
        <v>45975</v>
      </c>
      <c r="N39" s="12" t="str">
        <f t="shared" ca="1" si="3"/>
        <v>金</v>
      </c>
      <c r="O39" s="41">
        <f t="shared" si="3"/>
        <v>0</v>
      </c>
      <c r="P39" s="14">
        <f t="shared" si="4"/>
        <v>0</v>
      </c>
      <c r="Q39" s="24"/>
      <c r="R39" s="531"/>
      <c r="S39" s="532"/>
      <c r="T39" s="23"/>
      <c r="U39" s="24"/>
    </row>
    <row r="40" spans="1:21" ht="46.5" customHeight="1" x14ac:dyDescent="0.15">
      <c r="A40">
        <v>320</v>
      </c>
      <c r="C40" s="11">
        <f t="shared" ca="1" si="6"/>
        <v>45976</v>
      </c>
      <c r="D40" s="12" t="str">
        <f t="shared" ca="1" si="5"/>
        <v>土</v>
      </c>
      <c r="E40" s="42"/>
      <c r="F40" s="23"/>
      <c r="G40" s="12"/>
      <c r="H40" s="529"/>
      <c r="I40" s="530"/>
      <c r="J40" s="14"/>
      <c r="K40" s="12"/>
      <c r="L40" s="32"/>
      <c r="M40" s="11">
        <f t="shared" ca="1" si="3"/>
        <v>45976</v>
      </c>
      <c r="N40" s="12" t="str">
        <f t="shared" ca="1" si="3"/>
        <v>土</v>
      </c>
      <c r="O40" s="41">
        <f t="shared" si="3"/>
        <v>0</v>
      </c>
      <c r="P40" s="14">
        <f t="shared" si="4"/>
        <v>0</v>
      </c>
      <c r="Q40" s="24"/>
      <c r="R40" s="531"/>
      <c r="S40" s="532"/>
      <c r="T40" s="23"/>
      <c r="U40" s="24"/>
    </row>
    <row r="41" spans="1:21" ht="46.5" customHeight="1" x14ac:dyDescent="0.15">
      <c r="A41">
        <v>321</v>
      </c>
      <c r="C41" s="11">
        <f t="shared" ca="1" si="6"/>
        <v>45977</v>
      </c>
      <c r="D41" s="12" t="str">
        <f t="shared" ca="1" si="5"/>
        <v>日</v>
      </c>
      <c r="E41" s="42"/>
      <c r="F41" s="23"/>
      <c r="G41" s="12"/>
      <c r="H41" s="529"/>
      <c r="I41" s="530"/>
      <c r="J41" s="14"/>
      <c r="K41" s="12"/>
      <c r="L41" s="32"/>
      <c r="M41" s="11">
        <f t="shared" ca="1" si="3"/>
        <v>45977</v>
      </c>
      <c r="N41" s="12" t="str">
        <f t="shared" ca="1" si="3"/>
        <v>日</v>
      </c>
      <c r="O41" s="41">
        <f t="shared" si="3"/>
        <v>0</v>
      </c>
      <c r="P41" s="14">
        <f t="shared" si="4"/>
        <v>0</v>
      </c>
      <c r="Q41" s="24"/>
      <c r="R41" s="531"/>
      <c r="S41" s="532"/>
      <c r="T41" s="23"/>
      <c r="U41" s="24"/>
    </row>
    <row r="42" spans="1:21" ht="46.5" customHeight="1" x14ac:dyDescent="0.15">
      <c r="A42">
        <v>322</v>
      </c>
      <c r="C42" s="11">
        <f t="shared" ca="1" si="6"/>
        <v>45978</v>
      </c>
      <c r="D42" s="12" t="str">
        <f t="shared" ca="1" si="5"/>
        <v>月</v>
      </c>
      <c r="E42" s="42"/>
      <c r="F42" s="23"/>
      <c r="G42" s="12"/>
      <c r="H42" s="529"/>
      <c r="I42" s="530"/>
      <c r="J42" s="14"/>
      <c r="K42" s="12"/>
      <c r="L42" s="32"/>
      <c r="M42" s="11">
        <f t="shared" ca="1" si="3"/>
        <v>45978</v>
      </c>
      <c r="N42" s="12" t="str">
        <f t="shared" ca="1" si="3"/>
        <v>月</v>
      </c>
      <c r="O42" s="41">
        <f t="shared" si="3"/>
        <v>0</v>
      </c>
      <c r="P42" s="14">
        <f t="shared" si="4"/>
        <v>0</v>
      </c>
      <c r="Q42" s="24"/>
      <c r="R42" s="531"/>
      <c r="S42" s="532"/>
      <c r="T42" s="23"/>
      <c r="U42" s="24"/>
    </row>
    <row r="43" spans="1:21" ht="46.5" customHeight="1" x14ac:dyDescent="0.15">
      <c r="A43">
        <v>323</v>
      </c>
      <c r="C43" s="11">
        <f t="shared" ca="1" si="6"/>
        <v>45979</v>
      </c>
      <c r="D43" s="12" t="str">
        <f t="shared" ca="1" si="5"/>
        <v>火</v>
      </c>
      <c r="E43" s="42"/>
      <c r="F43" s="23"/>
      <c r="G43" s="12"/>
      <c r="H43" s="529"/>
      <c r="I43" s="530"/>
      <c r="J43" s="14"/>
      <c r="K43" s="12"/>
      <c r="L43" s="32"/>
      <c r="M43" s="11">
        <f t="shared" ca="1" si="3"/>
        <v>45979</v>
      </c>
      <c r="N43" s="12" t="str">
        <f t="shared" ca="1" si="3"/>
        <v>火</v>
      </c>
      <c r="O43" s="41">
        <f t="shared" si="3"/>
        <v>0</v>
      </c>
      <c r="P43" s="14">
        <f t="shared" si="4"/>
        <v>0</v>
      </c>
      <c r="Q43" s="24"/>
      <c r="R43" s="531"/>
      <c r="S43" s="532"/>
      <c r="T43" s="23"/>
      <c r="U43" s="24"/>
    </row>
    <row r="44" spans="1:21" ht="46.5" customHeight="1" x14ac:dyDescent="0.15">
      <c r="A44">
        <v>324</v>
      </c>
      <c r="C44" s="11">
        <f t="shared" ca="1" si="6"/>
        <v>45980</v>
      </c>
      <c r="D44" s="12" t="str">
        <f t="shared" ca="1" si="5"/>
        <v>水</v>
      </c>
      <c r="E44" s="42"/>
      <c r="F44" s="23"/>
      <c r="G44" s="12"/>
      <c r="H44" s="529"/>
      <c r="I44" s="530"/>
      <c r="J44" s="14"/>
      <c r="K44" s="12"/>
      <c r="L44" s="32"/>
      <c r="M44" s="11">
        <f t="shared" ca="1" si="3"/>
        <v>45980</v>
      </c>
      <c r="N44" s="12" t="str">
        <f t="shared" ca="1" si="3"/>
        <v>水</v>
      </c>
      <c r="O44" s="41">
        <f t="shared" si="3"/>
        <v>0</v>
      </c>
      <c r="P44" s="14">
        <f t="shared" si="4"/>
        <v>0</v>
      </c>
      <c r="Q44" s="24"/>
      <c r="R44" s="531"/>
      <c r="S44" s="532"/>
      <c r="T44" s="23"/>
      <c r="U44" s="24"/>
    </row>
    <row r="45" spans="1:21" ht="46.5" customHeight="1" x14ac:dyDescent="0.15">
      <c r="A45">
        <v>325</v>
      </c>
      <c r="C45" s="11">
        <f t="shared" ca="1" si="6"/>
        <v>45981</v>
      </c>
      <c r="D45" s="12" t="str">
        <f t="shared" ca="1" si="5"/>
        <v>木</v>
      </c>
      <c r="E45" s="42"/>
      <c r="F45" s="23"/>
      <c r="G45" s="12"/>
      <c r="H45" s="529"/>
      <c r="I45" s="530"/>
      <c r="J45" s="14"/>
      <c r="K45" s="12"/>
      <c r="L45" s="32"/>
      <c r="M45" s="11">
        <f t="shared" ca="1" si="3"/>
        <v>45981</v>
      </c>
      <c r="N45" s="12" t="str">
        <f t="shared" ca="1" si="3"/>
        <v>木</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326</v>
      </c>
      <c r="C56" s="11">
        <f ca="1">1+C45</f>
        <v>45982</v>
      </c>
      <c r="D56" s="12" t="str">
        <f t="shared" ref="D56:D66" ca="1" si="7">IF(C56="","",TEXT(C56,"AAA"))</f>
        <v>金</v>
      </c>
      <c r="E56" s="42"/>
      <c r="F56" s="23"/>
      <c r="G56" s="12"/>
      <c r="H56" s="529"/>
      <c r="I56" s="530"/>
      <c r="J56" s="14"/>
      <c r="K56" s="12"/>
      <c r="L56" s="32"/>
      <c r="M56" s="11">
        <f t="shared" ref="M56:O66" ca="1" si="8">C56</f>
        <v>45982</v>
      </c>
      <c r="N56" s="12" t="str">
        <f t="shared" ca="1" si="8"/>
        <v>金</v>
      </c>
      <c r="O56" s="41">
        <f>E56</f>
        <v>0</v>
      </c>
      <c r="P56" s="14">
        <f t="shared" ref="P56:P66" si="9">F56</f>
        <v>0</v>
      </c>
      <c r="Q56" s="24"/>
      <c r="R56" s="531"/>
      <c r="S56" s="532"/>
      <c r="T56" s="23"/>
      <c r="U56" s="24"/>
    </row>
    <row r="57" spans="1:21" ht="46.5" customHeight="1" x14ac:dyDescent="0.15">
      <c r="A57">
        <v>327</v>
      </c>
      <c r="C57" s="11">
        <f ca="1">1+C56</f>
        <v>45983</v>
      </c>
      <c r="D57" s="12" t="str">
        <f t="shared" ca="1" si="7"/>
        <v>土</v>
      </c>
      <c r="E57" s="42"/>
      <c r="F57" s="23"/>
      <c r="G57" s="12"/>
      <c r="H57" s="529"/>
      <c r="I57" s="530"/>
      <c r="J57" s="14"/>
      <c r="K57" s="12"/>
      <c r="L57" s="32"/>
      <c r="M57" s="11">
        <f t="shared" ca="1" si="8"/>
        <v>45983</v>
      </c>
      <c r="N57" s="12" t="str">
        <f t="shared" ca="1" si="8"/>
        <v>土</v>
      </c>
      <c r="O57" s="41">
        <f t="shared" si="8"/>
        <v>0</v>
      </c>
      <c r="P57" s="14">
        <f t="shared" si="9"/>
        <v>0</v>
      </c>
      <c r="Q57" s="24"/>
      <c r="R57" s="531"/>
      <c r="S57" s="532"/>
      <c r="T57" s="23"/>
      <c r="U57" s="24"/>
    </row>
    <row r="58" spans="1:21" ht="46.5" customHeight="1" x14ac:dyDescent="0.15">
      <c r="A58">
        <v>328</v>
      </c>
      <c r="C58" s="11">
        <f t="shared" ref="C58:C65" ca="1" si="10">1+C57</f>
        <v>45984</v>
      </c>
      <c r="D58" s="12" t="str">
        <f t="shared" ca="1" si="7"/>
        <v>日</v>
      </c>
      <c r="E58" s="42"/>
      <c r="F58" s="23"/>
      <c r="G58" s="10"/>
      <c r="H58" s="529"/>
      <c r="I58" s="530"/>
      <c r="J58" s="14"/>
      <c r="K58" s="12"/>
      <c r="L58" s="32"/>
      <c r="M58" s="11">
        <f t="shared" ca="1" si="8"/>
        <v>45984</v>
      </c>
      <c r="N58" s="12" t="str">
        <f t="shared" ca="1" si="8"/>
        <v>日</v>
      </c>
      <c r="O58" s="41">
        <f t="shared" si="8"/>
        <v>0</v>
      </c>
      <c r="P58" s="14">
        <f t="shared" si="9"/>
        <v>0</v>
      </c>
      <c r="Q58" s="24"/>
      <c r="R58" s="531"/>
      <c r="S58" s="532"/>
      <c r="T58" s="23"/>
      <c r="U58" s="24"/>
    </row>
    <row r="59" spans="1:21" ht="46.5" customHeight="1" x14ac:dyDescent="0.15">
      <c r="A59">
        <v>329</v>
      </c>
      <c r="C59" s="11">
        <f t="shared" ca="1" si="10"/>
        <v>45985</v>
      </c>
      <c r="D59" s="12" t="str">
        <f t="shared" ca="1" si="7"/>
        <v>月</v>
      </c>
      <c r="E59" s="42"/>
      <c r="F59" s="23"/>
      <c r="G59" s="10"/>
      <c r="H59" s="529"/>
      <c r="I59" s="530"/>
      <c r="J59" s="14"/>
      <c r="K59" s="12"/>
      <c r="L59" s="32"/>
      <c r="M59" s="11">
        <f t="shared" ca="1" si="8"/>
        <v>45985</v>
      </c>
      <c r="N59" s="12" t="str">
        <f t="shared" ca="1" si="8"/>
        <v>月</v>
      </c>
      <c r="O59" s="41">
        <f t="shared" si="8"/>
        <v>0</v>
      </c>
      <c r="P59" s="14">
        <f t="shared" si="9"/>
        <v>0</v>
      </c>
      <c r="Q59" s="24"/>
      <c r="R59" s="531"/>
      <c r="S59" s="532"/>
      <c r="T59" s="23"/>
      <c r="U59" s="24"/>
    </row>
    <row r="60" spans="1:21" ht="46.5" customHeight="1" x14ac:dyDescent="0.15">
      <c r="A60">
        <v>330</v>
      </c>
      <c r="C60" s="11">
        <f t="shared" ca="1" si="10"/>
        <v>45986</v>
      </c>
      <c r="D60" s="12" t="str">
        <f t="shared" ca="1" si="7"/>
        <v>火</v>
      </c>
      <c r="E60" s="42"/>
      <c r="F60" s="23"/>
      <c r="G60" s="12"/>
      <c r="H60" s="529"/>
      <c r="I60" s="530"/>
      <c r="J60" s="14"/>
      <c r="K60" s="12"/>
      <c r="L60" s="32"/>
      <c r="M60" s="11">
        <f t="shared" ca="1" si="8"/>
        <v>45986</v>
      </c>
      <c r="N60" s="12" t="str">
        <f t="shared" ca="1" si="8"/>
        <v>火</v>
      </c>
      <c r="O60" s="41">
        <f t="shared" si="8"/>
        <v>0</v>
      </c>
      <c r="P60" s="14">
        <f t="shared" si="9"/>
        <v>0</v>
      </c>
      <c r="Q60" s="24"/>
      <c r="R60" s="531"/>
      <c r="S60" s="532"/>
      <c r="T60" s="23"/>
      <c r="U60" s="24"/>
    </row>
    <row r="61" spans="1:21" ht="46.5" customHeight="1" x14ac:dyDescent="0.15">
      <c r="A61">
        <v>331</v>
      </c>
      <c r="C61" s="11">
        <f t="shared" ca="1" si="10"/>
        <v>45987</v>
      </c>
      <c r="D61" s="12" t="str">
        <f t="shared" ca="1" si="7"/>
        <v>水</v>
      </c>
      <c r="E61" s="42"/>
      <c r="F61" s="23"/>
      <c r="G61" s="12"/>
      <c r="H61" s="529"/>
      <c r="I61" s="530"/>
      <c r="J61" s="14"/>
      <c r="K61" s="12"/>
      <c r="L61" s="32"/>
      <c r="M61" s="11">
        <f t="shared" ca="1" si="8"/>
        <v>45987</v>
      </c>
      <c r="N61" s="12" t="str">
        <f t="shared" ca="1" si="8"/>
        <v>水</v>
      </c>
      <c r="O61" s="41">
        <f t="shared" si="8"/>
        <v>0</v>
      </c>
      <c r="P61" s="14">
        <f t="shared" si="9"/>
        <v>0</v>
      </c>
      <c r="Q61" s="24"/>
      <c r="R61" s="531"/>
      <c r="S61" s="532"/>
      <c r="T61" s="23"/>
      <c r="U61" s="24"/>
    </row>
    <row r="62" spans="1:21" ht="46.5" customHeight="1" x14ac:dyDescent="0.15">
      <c r="A62">
        <v>332</v>
      </c>
      <c r="C62" s="11">
        <f t="shared" ca="1" si="10"/>
        <v>45988</v>
      </c>
      <c r="D62" s="12" t="str">
        <f t="shared" ca="1" si="7"/>
        <v>木</v>
      </c>
      <c r="E62" s="42"/>
      <c r="F62" s="23"/>
      <c r="G62" s="12"/>
      <c r="H62" s="529"/>
      <c r="I62" s="530"/>
      <c r="J62" s="14"/>
      <c r="K62" s="12"/>
      <c r="L62" s="32"/>
      <c r="M62" s="11">
        <f t="shared" ca="1" si="8"/>
        <v>45988</v>
      </c>
      <c r="N62" s="12" t="str">
        <f t="shared" ca="1" si="8"/>
        <v>木</v>
      </c>
      <c r="O62" s="41">
        <f t="shared" si="8"/>
        <v>0</v>
      </c>
      <c r="P62" s="14">
        <f t="shared" si="9"/>
        <v>0</v>
      </c>
      <c r="Q62" s="24"/>
      <c r="R62" s="531"/>
      <c r="S62" s="532"/>
      <c r="T62" s="23"/>
      <c r="U62" s="24"/>
    </row>
    <row r="63" spans="1:21" ht="46.5" customHeight="1" x14ac:dyDescent="0.15">
      <c r="A63">
        <v>333</v>
      </c>
      <c r="C63" s="11">
        <f t="shared" ca="1" si="10"/>
        <v>45989</v>
      </c>
      <c r="D63" s="12" t="str">
        <f t="shared" ca="1" si="7"/>
        <v>金</v>
      </c>
      <c r="E63" s="42"/>
      <c r="F63" s="23"/>
      <c r="G63" s="12"/>
      <c r="H63" s="529"/>
      <c r="I63" s="530"/>
      <c r="J63" s="14"/>
      <c r="K63" s="12"/>
      <c r="L63" s="32"/>
      <c r="M63" s="11">
        <f t="shared" ca="1" si="8"/>
        <v>45989</v>
      </c>
      <c r="N63" s="12" t="str">
        <f t="shared" ca="1" si="8"/>
        <v>金</v>
      </c>
      <c r="O63" s="41">
        <f t="shared" si="8"/>
        <v>0</v>
      </c>
      <c r="P63" s="14">
        <f t="shared" si="9"/>
        <v>0</v>
      </c>
      <c r="Q63" s="24"/>
      <c r="R63" s="531"/>
      <c r="S63" s="532"/>
      <c r="T63" s="23"/>
      <c r="U63" s="24"/>
    </row>
    <row r="64" spans="1:21" ht="46.5" customHeight="1" x14ac:dyDescent="0.15">
      <c r="A64">
        <v>334</v>
      </c>
      <c r="C64" s="11">
        <f t="shared" ca="1" si="10"/>
        <v>45990</v>
      </c>
      <c r="D64" s="12" t="str">
        <f t="shared" ca="1" si="7"/>
        <v>土</v>
      </c>
      <c r="E64" s="42"/>
      <c r="F64" s="23"/>
      <c r="G64" s="12"/>
      <c r="H64" s="529"/>
      <c r="I64" s="530"/>
      <c r="J64" s="14"/>
      <c r="K64" s="12"/>
      <c r="L64" s="32"/>
      <c r="M64" s="11">
        <f t="shared" ca="1" si="8"/>
        <v>45990</v>
      </c>
      <c r="N64" s="12" t="str">
        <f t="shared" ca="1" si="8"/>
        <v>土</v>
      </c>
      <c r="O64" s="41">
        <f t="shared" si="8"/>
        <v>0</v>
      </c>
      <c r="P64" s="14">
        <f t="shared" si="9"/>
        <v>0</v>
      </c>
      <c r="Q64" s="24"/>
      <c r="R64" s="531"/>
      <c r="S64" s="532"/>
      <c r="T64" s="23"/>
      <c r="U64" s="24"/>
    </row>
    <row r="65" spans="1:21" ht="46.5" customHeight="1" x14ac:dyDescent="0.15">
      <c r="A65">
        <v>335</v>
      </c>
      <c r="C65" s="11">
        <f t="shared" ca="1" si="10"/>
        <v>45991</v>
      </c>
      <c r="D65" s="12" t="str">
        <f t="shared" ca="1" si="7"/>
        <v>日</v>
      </c>
      <c r="E65" s="42"/>
      <c r="F65" s="23"/>
      <c r="G65" s="12"/>
      <c r="H65" s="529"/>
      <c r="I65" s="530"/>
      <c r="J65" s="14"/>
      <c r="K65" s="12"/>
      <c r="L65" s="32"/>
      <c r="M65" s="11">
        <f t="shared" ca="1" si="8"/>
        <v>45991</v>
      </c>
      <c r="N65" s="12" t="str">
        <f t="shared" ca="1" si="8"/>
        <v>日</v>
      </c>
      <c r="O65" s="41">
        <f t="shared" si="8"/>
        <v>0</v>
      </c>
      <c r="P65" s="14">
        <f t="shared" si="9"/>
        <v>0</v>
      </c>
      <c r="Q65" s="24"/>
      <c r="R65" s="531"/>
      <c r="S65" s="532"/>
      <c r="T65" s="23"/>
      <c r="U65" s="24"/>
    </row>
    <row r="66" spans="1:21" ht="46.5" customHeight="1" x14ac:dyDescent="0.15">
      <c r="C66" s="11">
        <f ca="1">1+C65</f>
        <v>45992</v>
      </c>
      <c r="D66" s="12" t="str">
        <f t="shared" ca="1" si="7"/>
        <v>月</v>
      </c>
      <c r="E66" s="42"/>
      <c r="F66" s="23"/>
      <c r="G66" s="12"/>
      <c r="H66" s="529"/>
      <c r="I66" s="530"/>
      <c r="J66" s="14"/>
      <c r="K66" s="12"/>
      <c r="L66" s="32"/>
      <c r="M66" s="11">
        <f t="shared" ca="1" si="8"/>
        <v>45992</v>
      </c>
      <c r="N66" s="12" t="str">
        <f t="shared" ca="1" si="8"/>
        <v>月</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336</v>
      </c>
      <c r="C16" s="11">
        <f ca="1">VLOOKUP(ｶﾚﾝﾀﾞｰ!$QT$1,ｶﾚﾝﾀﾞｰ!$QS$5:$AGJ$45,12,FALSE)</f>
        <v>45992</v>
      </c>
      <c r="D16" s="12" t="str">
        <f ca="1">IF(C16="","",TEXT(C16,"AAA"))</f>
        <v>月</v>
      </c>
      <c r="E16" s="42"/>
      <c r="F16" s="23"/>
      <c r="G16" s="12"/>
      <c r="H16" s="529"/>
      <c r="I16" s="530"/>
      <c r="J16" s="14"/>
      <c r="K16" s="12"/>
      <c r="L16" s="32"/>
      <c r="M16" s="11">
        <f ca="1">C16</f>
        <v>45992</v>
      </c>
      <c r="N16" s="12" t="str">
        <f ca="1">D16</f>
        <v>月</v>
      </c>
      <c r="O16" s="41">
        <f>E16</f>
        <v>0</v>
      </c>
      <c r="P16" s="14">
        <f>F16</f>
        <v>0</v>
      </c>
      <c r="Q16" s="24"/>
      <c r="R16" s="531"/>
      <c r="S16" s="532"/>
      <c r="T16" s="23"/>
      <c r="U16" s="24"/>
    </row>
    <row r="17" spans="1:21" ht="46.5" customHeight="1" x14ac:dyDescent="0.15">
      <c r="A17">
        <v>337</v>
      </c>
      <c r="C17" s="11">
        <f ca="1">1+C16</f>
        <v>45993</v>
      </c>
      <c r="D17" s="12" t="str">
        <f t="shared" ref="D17:D25" ca="1" si="0">IF(C17="","",TEXT(C17,"AAA"))</f>
        <v>火</v>
      </c>
      <c r="E17" s="42"/>
      <c r="F17" s="23"/>
      <c r="G17" s="12"/>
      <c r="H17" s="529"/>
      <c r="I17" s="530"/>
      <c r="J17" s="14"/>
      <c r="K17" s="12"/>
      <c r="L17" s="32"/>
      <c r="M17" s="11">
        <f t="shared" ref="M17:P26" ca="1" si="1">C17</f>
        <v>45993</v>
      </c>
      <c r="N17" s="12" t="str">
        <f t="shared" ca="1" si="1"/>
        <v>火</v>
      </c>
      <c r="O17" s="41">
        <f t="shared" si="1"/>
        <v>0</v>
      </c>
      <c r="P17" s="14">
        <f t="shared" si="1"/>
        <v>0</v>
      </c>
      <c r="Q17" s="24"/>
      <c r="R17" s="531"/>
      <c r="S17" s="532"/>
      <c r="T17" s="23"/>
      <c r="U17" s="24"/>
    </row>
    <row r="18" spans="1:21" ht="46.5" customHeight="1" x14ac:dyDescent="0.15">
      <c r="A18">
        <v>338</v>
      </c>
      <c r="C18" s="11">
        <f t="shared" ref="C18:C24" ca="1" si="2">1+C17</f>
        <v>45994</v>
      </c>
      <c r="D18" s="12" t="str">
        <f t="shared" ca="1" si="0"/>
        <v>水</v>
      </c>
      <c r="E18" s="42"/>
      <c r="F18" s="23"/>
      <c r="G18" s="10"/>
      <c r="H18" s="529"/>
      <c r="I18" s="530"/>
      <c r="J18" s="14"/>
      <c r="K18" s="12"/>
      <c r="L18" s="32"/>
      <c r="M18" s="11">
        <f t="shared" ca="1" si="1"/>
        <v>45994</v>
      </c>
      <c r="N18" s="12" t="str">
        <f t="shared" ca="1" si="1"/>
        <v>水</v>
      </c>
      <c r="O18" s="41">
        <f t="shared" si="1"/>
        <v>0</v>
      </c>
      <c r="P18" s="14">
        <f t="shared" si="1"/>
        <v>0</v>
      </c>
      <c r="Q18" s="24"/>
      <c r="R18" s="531"/>
      <c r="S18" s="532"/>
      <c r="T18" s="23"/>
      <c r="U18" s="24"/>
    </row>
    <row r="19" spans="1:21" ht="46.5" customHeight="1" x14ac:dyDescent="0.15">
      <c r="A19">
        <v>339</v>
      </c>
      <c r="C19" s="11">
        <f t="shared" ca="1" si="2"/>
        <v>45995</v>
      </c>
      <c r="D19" s="12" t="str">
        <f t="shared" ca="1" si="0"/>
        <v>木</v>
      </c>
      <c r="E19" s="42"/>
      <c r="F19" s="23"/>
      <c r="G19" s="10"/>
      <c r="H19" s="529"/>
      <c r="I19" s="530"/>
      <c r="J19" s="14"/>
      <c r="K19" s="12"/>
      <c r="L19" s="32"/>
      <c r="M19" s="11">
        <f t="shared" ca="1" si="1"/>
        <v>45995</v>
      </c>
      <c r="N19" s="12" t="str">
        <f t="shared" ca="1" si="1"/>
        <v>木</v>
      </c>
      <c r="O19" s="41">
        <f t="shared" si="1"/>
        <v>0</v>
      </c>
      <c r="P19" s="14">
        <f t="shared" si="1"/>
        <v>0</v>
      </c>
      <c r="Q19" s="24"/>
      <c r="R19" s="531"/>
      <c r="S19" s="532"/>
      <c r="T19" s="23"/>
      <c r="U19" s="24"/>
    </row>
    <row r="20" spans="1:21" ht="46.5" customHeight="1" x14ac:dyDescent="0.15">
      <c r="A20">
        <v>340</v>
      </c>
      <c r="C20" s="11">
        <f t="shared" ca="1" si="2"/>
        <v>45996</v>
      </c>
      <c r="D20" s="12" t="str">
        <f t="shared" ca="1" si="0"/>
        <v>金</v>
      </c>
      <c r="E20" s="42"/>
      <c r="F20" s="23"/>
      <c r="G20" s="12"/>
      <c r="H20" s="529"/>
      <c r="I20" s="530"/>
      <c r="J20" s="14"/>
      <c r="K20" s="12"/>
      <c r="L20" s="32"/>
      <c r="M20" s="11">
        <f t="shared" ca="1" si="1"/>
        <v>45996</v>
      </c>
      <c r="N20" s="12" t="str">
        <f t="shared" ca="1" si="1"/>
        <v>金</v>
      </c>
      <c r="O20" s="41">
        <f t="shared" si="1"/>
        <v>0</v>
      </c>
      <c r="P20" s="14">
        <f t="shared" si="1"/>
        <v>0</v>
      </c>
      <c r="Q20" s="24"/>
      <c r="R20" s="531"/>
      <c r="S20" s="532"/>
      <c r="T20" s="23"/>
      <c r="U20" s="24"/>
    </row>
    <row r="21" spans="1:21" ht="46.5" customHeight="1" x14ac:dyDescent="0.15">
      <c r="A21">
        <v>341</v>
      </c>
      <c r="C21" s="11">
        <f t="shared" ca="1" si="2"/>
        <v>45997</v>
      </c>
      <c r="D21" s="12" t="str">
        <f t="shared" ca="1" si="0"/>
        <v>土</v>
      </c>
      <c r="E21" s="42"/>
      <c r="F21" s="23"/>
      <c r="G21" s="12"/>
      <c r="H21" s="529"/>
      <c r="I21" s="530"/>
      <c r="J21" s="14"/>
      <c r="K21" s="12"/>
      <c r="L21" s="32"/>
      <c r="M21" s="11">
        <f t="shared" ca="1" si="1"/>
        <v>45997</v>
      </c>
      <c r="N21" s="12" t="str">
        <f t="shared" ca="1" si="1"/>
        <v>土</v>
      </c>
      <c r="O21" s="41">
        <f t="shared" si="1"/>
        <v>0</v>
      </c>
      <c r="P21" s="14">
        <f t="shared" si="1"/>
        <v>0</v>
      </c>
      <c r="Q21" s="24"/>
      <c r="R21" s="531"/>
      <c r="S21" s="532"/>
      <c r="T21" s="23"/>
      <c r="U21" s="24"/>
    </row>
    <row r="22" spans="1:21" ht="46.5" customHeight="1" x14ac:dyDescent="0.15">
      <c r="A22">
        <v>342</v>
      </c>
      <c r="C22" s="11">
        <f t="shared" ca="1" si="2"/>
        <v>45998</v>
      </c>
      <c r="D22" s="12" t="str">
        <f t="shared" ca="1" si="0"/>
        <v>日</v>
      </c>
      <c r="E22" s="42"/>
      <c r="F22" s="23"/>
      <c r="G22" s="12"/>
      <c r="H22" s="529"/>
      <c r="I22" s="530"/>
      <c r="J22" s="14"/>
      <c r="K22" s="12"/>
      <c r="L22" s="32"/>
      <c r="M22" s="11">
        <f t="shared" ca="1" si="1"/>
        <v>45998</v>
      </c>
      <c r="N22" s="12" t="str">
        <f t="shared" ca="1" si="1"/>
        <v>日</v>
      </c>
      <c r="O22" s="41">
        <f t="shared" si="1"/>
        <v>0</v>
      </c>
      <c r="P22" s="14">
        <f t="shared" si="1"/>
        <v>0</v>
      </c>
      <c r="Q22" s="24"/>
      <c r="R22" s="531"/>
      <c r="S22" s="532"/>
      <c r="T22" s="23"/>
      <c r="U22" s="24"/>
    </row>
    <row r="23" spans="1:21" ht="46.5" customHeight="1" x14ac:dyDescent="0.15">
      <c r="A23">
        <v>343</v>
      </c>
      <c r="C23" s="11">
        <f t="shared" ca="1" si="2"/>
        <v>45999</v>
      </c>
      <c r="D23" s="12" t="str">
        <f t="shared" ca="1" si="0"/>
        <v>月</v>
      </c>
      <c r="E23" s="42"/>
      <c r="F23" s="23"/>
      <c r="G23" s="12"/>
      <c r="H23" s="529"/>
      <c r="I23" s="530"/>
      <c r="J23" s="14"/>
      <c r="K23" s="12"/>
      <c r="L23" s="32"/>
      <c r="M23" s="11">
        <f t="shared" ca="1" si="1"/>
        <v>45999</v>
      </c>
      <c r="N23" s="12" t="str">
        <f t="shared" ca="1" si="1"/>
        <v>月</v>
      </c>
      <c r="O23" s="41">
        <f t="shared" si="1"/>
        <v>0</v>
      </c>
      <c r="P23" s="14">
        <f t="shared" si="1"/>
        <v>0</v>
      </c>
      <c r="Q23" s="24"/>
      <c r="R23" s="531"/>
      <c r="S23" s="532"/>
      <c r="T23" s="23"/>
      <c r="U23" s="24"/>
    </row>
    <row r="24" spans="1:21" ht="46.5" customHeight="1" x14ac:dyDescent="0.15">
      <c r="A24">
        <v>344</v>
      </c>
      <c r="C24" s="11">
        <f t="shared" ca="1" si="2"/>
        <v>46000</v>
      </c>
      <c r="D24" s="12" t="str">
        <f t="shared" ca="1" si="0"/>
        <v>火</v>
      </c>
      <c r="E24" s="42"/>
      <c r="F24" s="23"/>
      <c r="G24" s="12"/>
      <c r="H24" s="529"/>
      <c r="I24" s="530"/>
      <c r="J24" s="14"/>
      <c r="K24" s="12"/>
      <c r="L24" s="32"/>
      <c r="M24" s="11">
        <f t="shared" ca="1" si="1"/>
        <v>46000</v>
      </c>
      <c r="N24" s="12" t="str">
        <f t="shared" ca="1" si="1"/>
        <v>火</v>
      </c>
      <c r="O24" s="41">
        <f t="shared" si="1"/>
        <v>0</v>
      </c>
      <c r="P24" s="14">
        <f t="shared" si="1"/>
        <v>0</v>
      </c>
      <c r="Q24" s="24"/>
      <c r="R24" s="531"/>
      <c r="S24" s="532"/>
      <c r="T24" s="23"/>
      <c r="U24" s="24"/>
    </row>
    <row r="25" spans="1:21" ht="46.5" customHeight="1" x14ac:dyDescent="0.15">
      <c r="A25">
        <v>345</v>
      </c>
      <c r="C25" s="11">
        <f ca="1">1+C24</f>
        <v>46001</v>
      </c>
      <c r="D25" s="12" t="str">
        <f t="shared" ca="1" si="0"/>
        <v>水</v>
      </c>
      <c r="E25" s="42"/>
      <c r="F25" s="23"/>
      <c r="G25" s="12"/>
      <c r="H25" s="529"/>
      <c r="I25" s="530"/>
      <c r="J25" s="14"/>
      <c r="K25" s="12"/>
      <c r="L25" s="32"/>
      <c r="M25" s="11">
        <f t="shared" ca="1" si="1"/>
        <v>46001</v>
      </c>
      <c r="N25" s="12" t="str">
        <f t="shared" ca="1" si="1"/>
        <v>水</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346</v>
      </c>
      <c r="C36" s="11">
        <f ca="1">1+C25</f>
        <v>46002</v>
      </c>
      <c r="D36" s="12" t="str">
        <f ca="1">IF(C36="","",TEXT(C36,"AAA"))</f>
        <v>木</v>
      </c>
      <c r="E36" s="42"/>
      <c r="F36" s="23"/>
      <c r="G36" s="12"/>
      <c r="H36" s="529"/>
      <c r="I36" s="530"/>
      <c r="J36" s="14"/>
      <c r="K36" s="12"/>
      <c r="L36" s="32"/>
      <c r="M36" s="11">
        <f t="shared" ref="M36:O46" ca="1" si="3">C36</f>
        <v>46002</v>
      </c>
      <c r="N36" s="12" t="str">
        <f t="shared" ca="1" si="3"/>
        <v>木</v>
      </c>
      <c r="O36" s="41">
        <f>E36</f>
        <v>0</v>
      </c>
      <c r="P36" s="14">
        <f t="shared" ref="P36:P46" si="4">F36</f>
        <v>0</v>
      </c>
      <c r="Q36" s="24"/>
      <c r="R36" s="531"/>
      <c r="S36" s="532"/>
      <c r="T36" s="23"/>
      <c r="U36" s="24"/>
    </row>
    <row r="37" spans="1:21" ht="46.5" customHeight="1" x14ac:dyDescent="0.15">
      <c r="A37">
        <v>347</v>
      </c>
      <c r="C37" s="11">
        <f ca="1">1+C36</f>
        <v>46003</v>
      </c>
      <c r="D37" s="12" t="str">
        <f t="shared" ref="D37:D45" ca="1" si="5">IF(C37="","",TEXT(C37,"AAA"))</f>
        <v>金</v>
      </c>
      <c r="E37" s="42"/>
      <c r="F37" s="23"/>
      <c r="G37" s="12"/>
      <c r="H37" s="529"/>
      <c r="I37" s="530"/>
      <c r="J37" s="14"/>
      <c r="K37" s="12"/>
      <c r="L37" s="32"/>
      <c r="M37" s="11">
        <f t="shared" ca="1" si="3"/>
        <v>46003</v>
      </c>
      <c r="N37" s="12" t="str">
        <f t="shared" ca="1" si="3"/>
        <v>金</v>
      </c>
      <c r="O37" s="41">
        <f t="shared" si="3"/>
        <v>0</v>
      </c>
      <c r="P37" s="14">
        <f t="shared" si="4"/>
        <v>0</v>
      </c>
      <c r="Q37" s="24"/>
      <c r="R37" s="531"/>
      <c r="S37" s="532"/>
      <c r="T37" s="23"/>
      <c r="U37" s="24"/>
    </row>
    <row r="38" spans="1:21" ht="46.5" customHeight="1" x14ac:dyDescent="0.15">
      <c r="A38">
        <v>348</v>
      </c>
      <c r="C38" s="11">
        <f t="shared" ref="C38:C45" ca="1" si="6">1+C37</f>
        <v>46004</v>
      </c>
      <c r="D38" s="12" t="str">
        <f t="shared" ca="1" si="5"/>
        <v>土</v>
      </c>
      <c r="E38" s="42"/>
      <c r="F38" s="23"/>
      <c r="G38" s="10"/>
      <c r="H38" s="529"/>
      <c r="I38" s="530"/>
      <c r="J38" s="14"/>
      <c r="K38" s="12"/>
      <c r="L38" s="32"/>
      <c r="M38" s="11">
        <f t="shared" ca="1" si="3"/>
        <v>46004</v>
      </c>
      <c r="N38" s="12" t="str">
        <f t="shared" ca="1" si="3"/>
        <v>土</v>
      </c>
      <c r="O38" s="41">
        <f t="shared" si="3"/>
        <v>0</v>
      </c>
      <c r="P38" s="14">
        <f t="shared" si="4"/>
        <v>0</v>
      </c>
      <c r="Q38" s="24"/>
      <c r="R38" s="531"/>
      <c r="S38" s="532"/>
      <c r="T38" s="23"/>
      <c r="U38" s="24"/>
    </row>
    <row r="39" spans="1:21" ht="46.5" customHeight="1" x14ac:dyDescent="0.15">
      <c r="A39">
        <v>349</v>
      </c>
      <c r="C39" s="11">
        <f t="shared" ca="1" si="6"/>
        <v>46005</v>
      </c>
      <c r="D39" s="12" t="str">
        <f t="shared" ca="1" si="5"/>
        <v>日</v>
      </c>
      <c r="E39" s="42"/>
      <c r="F39" s="23"/>
      <c r="G39" s="10"/>
      <c r="H39" s="529"/>
      <c r="I39" s="530"/>
      <c r="J39" s="14"/>
      <c r="K39" s="12"/>
      <c r="L39" s="32"/>
      <c r="M39" s="11">
        <f t="shared" ca="1" si="3"/>
        <v>46005</v>
      </c>
      <c r="N39" s="12" t="str">
        <f t="shared" ca="1" si="3"/>
        <v>日</v>
      </c>
      <c r="O39" s="41">
        <f t="shared" si="3"/>
        <v>0</v>
      </c>
      <c r="P39" s="14">
        <f t="shared" si="4"/>
        <v>0</v>
      </c>
      <c r="Q39" s="24"/>
      <c r="R39" s="531"/>
      <c r="S39" s="532"/>
      <c r="T39" s="23"/>
      <c r="U39" s="24"/>
    </row>
    <row r="40" spans="1:21" ht="46.5" customHeight="1" x14ac:dyDescent="0.15">
      <c r="A40">
        <v>350</v>
      </c>
      <c r="C40" s="11">
        <f t="shared" ca="1" si="6"/>
        <v>46006</v>
      </c>
      <c r="D40" s="12" t="str">
        <f t="shared" ca="1" si="5"/>
        <v>月</v>
      </c>
      <c r="E40" s="42"/>
      <c r="F40" s="23"/>
      <c r="G40" s="12"/>
      <c r="H40" s="529"/>
      <c r="I40" s="530"/>
      <c r="J40" s="14"/>
      <c r="K40" s="12"/>
      <c r="L40" s="32"/>
      <c r="M40" s="11">
        <f t="shared" ca="1" si="3"/>
        <v>46006</v>
      </c>
      <c r="N40" s="12" t="str">
        <f t="shared" ca="1" si="3"/>
        <v>月</v>
      </c>
      <c r="O40" s="41">
        <f t="shared" si="3"/>
        <v>0</v>
      </c>
      <c r="P40" s="14">
        <f t="shared" si="4"/>
        <v>0</v>
      </c>
      <c r="Q40" s="24"/>
      <c r="R40" s="531"/>
      <c r="S40" s="532"/>
      <c r="T40" s="23"/>
      <c r="U40" s="24"/>
    </row>
    <row r="41" spans="1:21" ht="46.5" customHeight="1" x14ac:dyDescent="0.15">
      <c r="A41">
        <v>351</v>
      </c>
      <c r="C41" s="11">
        <f t="shared" ca="1" si="6"/>
        <v>46007</v>
      </c>
      <c r="D41" s="12" t="str">
        <f t="shared" ca="1" si="5"/>
        <v>火</v>
      </c>
      <c r="E41" s="42"/>
      <c r="F41" s="23"/>
      <c r="G41" s="12"/>
      <c r="H41" s="529"/>
      <c r="I41" s="530"/>
      <c r="J41" s="14"/>
      <c r="K41" s="12"/>
      <c r="L41" s="32"/>
      <c r="M41" s="11">
        <f t="shared" ca="1" si="3"/>
        <v>46007</v>
      </c>
      <c r="N41" s="12" t="str">
        <f t="shared" ca="1" si="3"/>
        <v>火</v>
      </c>
      <c r="O41" s="41">
        <f t="shared" si="3"/>
        <v>0</v>
      </c>
      <c r="P41" s="14">
        <f t="shared" si="4"/>
        <v>0</v>
      </c>
      <c r="Q41" s="24"/>
      <c r="R41" s="531"/>
      <c r="S41" s="532"/>
      <c r="T41" s="23"/>
      <c r="U41" s="24"/>
    </row>
    <row r="42" spans="1:21" ht="46.5" customHeight="1" x14ac:dyDescent="0.15">
      <c r="A42">
        <v>352</v>
      </c>
      <c r="C42" s="11">
        <f t="shared" ca="1" si="6"/>
        <v>46008</v>
      </c>
      <c r="D42" s="12" t="str">
        <f t="shared" ca="1" si="5"/>
        <v>水</v>
      </c>
      <c r="E42" s="42"/>
      <c r="F42" s="23"/>
      <c r="G42" s="12"/>
      <c r="H42" s="529"/>
      <c r="I42" s="530"/>
      <c r="J42" s="14"/>
      <c r="K42" s="12"/>
      <c r="L42" s="32"/>
      <c r="M42" s="11">
        <f t="shared" ca="1" si="3"/>
        <v>46008</v>
      </c>
      <c r="N42" s="12" t="str">
        <f t="shared" ca="1" si="3"/>
        <v>水</v>
      </c>
      <c r="O42" s="41">
        <f t="shared" si="3"/>
        <v>0</v>
      </c>
      <c r="P42" s="14">
        <f t="shared" si="4"/>
        <v>0</v>
      </c>
      <c r="Q42" s="24"/>
      <c r="R42" s="531"/>
      <c r="S42" s="532"/>
      <c r="T42" s="23"/>
      <c r="U42" s="24"/>
    </row>
    <row r="43" spans="1:21" ht="46.5" customHeight="1" x14ac:dyDescent="0.15">
      <c r="A43">
        <v>353</v>
      </c>
      <c r="C43" s="11">
        <f t="shared" ca="1" si="6"/>
        <v>46009</v>
      </c>
      <c r="D43" s="12" t="str">
        <f t="shared" ca="1" si="5"/>
        <v>木</v>
      </c>
      <c r="E43" s="42"/>
      <c r="F43" s="23"/>
      <c r="G43" s="12"/>
      <c r="H43" s="529"/>
      <c r="I43" s="530"/>
      <c r="J43" s="14"/>
      <c r="K43" s="12"/>
      <c r="L43" s="32"/>
      <c r="M43" s="11">
        <f t="shared" ca="1" si="3"/>
        <v>46009</v>
      </c>
      <c r="N43" s="12" t="str">
        <f t="shared" ca="1" si="3"/>
        <v>木</v>
      </c>
      <c r="O43" s="41">
        <f t="shared" si="3"/>
        <v>0</v>
      </c>
      <c r="P43" s="14">
        <f t="shared" si="4"/>
        <v>0</v>
      </c>
      <c r="Q43" s="24"/>
      <c r="R43" s="531"/>
      <c r="S43" s="532"/>
      <c r="T43" s="23"/>
      <c r="U43" s="24"/>
    </row>
    <row r="44" spans="1:21" ht="46.5" customHeight="1" x14ac:dyDescent="0.15">
      <c r="A44">
        <v>354</v>
      </c>
      <c r="C44" s="11">
        <f t="shared" ca="1" si="6"/>
        <v>46010</v>
      </c>
      <c r="D44" s="12" t="str">
        <f t="shared" ca="1" si="5"/>
        <v>金</v>
      </c>
      <c r="E44" s="42"/>
      <c r="F44" s="23"/>
      <c r="G44" s="12"/>
      <c r="H44" s="529"/>
      <c r="I44" s="530"/>
      <c r="J44" s="14"/>
      <c r="K44" s="12"/>
      <c r="L44" s="32"/>
      <c r="M44" s="11">
        <f t="shared" ca="1" si="3"/>
        <v>46010</v>
      </c>
      <c r="N44" s="12" t="str">
        <f t="shared" ca="1" si="3"/>
        <v>金</v>
      </c>
      <c r="O44" s="41">
        <f t="shared" si="3"/>
        <v>0</v>
      </c>
      <c r="P44" s="14">
        <f t="shared" si="4"/>
        <v>0</v>
      </c>
      <c r="Q44" s="24"/>
      <c r="R44" s="531"/>
      <c r="S44" s="532"/>
      <c r="T44" s="23"/>
      <c r="U44" s="24"/>
    </row>
    <row r="45" spans="1:21" ht="46.5" customHeight="1" x14ac:dyDescent="0.15">
      <c r="A45">
        <v>355</v>
      </c>
      <c r="C45" s="11">
        <f t="shared" ca="1" si="6"/>
        <v>46011</v>
      </c>
      <c r="D45" s="12" t="str">
        <f t="shared" ca="1" si="5"/>
        <v>土</v>
      </c>
      <c r="E45" s="42"/>
      <c r="F45" s="23"/>
      <c r="G45" s="12"/>
      <c r="H45" s="529"/>
      <c r="I45" s="530"/>
      <c r="J45" s="14"/>
      <c r="K45" s="12"/>
      <c r="L45" s="32"/>
      <c r="M45" s="11">
        <f t="shared" ca="1" si="3"/>
        <v>46011</v>
      </c>
      <c r="N45" s="12" t="str">
        <f t="shared" ca="1" si="3"/>
        <v>土</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356</v>
      </c>
      <c r="C56" s="11">
        <f ca="1">1+C45</f>
        <v>46012</v>
      </c>
      <c r="D56" s="12" t="str">
        <f t="shared" ref="D56:D66" ca="1" si="7">IF(C56="","",TEXT(C56,"AAA"))</f>
        <v>日</v>
      </c>
      <c r="E56" s="42"/>
      <c r="F56" s="23"/>
      <c r="G56" s="12"/>
      <c r="H56" s="529"/>
      <c r="I56" s="530"/>
      <c r="J56" s="14"/>
      <c r="K56" s="12"/>
      <c r="L56" s="32"/>
      <c r="M56" s="11">
        <f t="shared" ref="M56:O66" ca="1" si="8">C56</f>
        <v>46012</v>
      </c>
      <c r="N56" s="12" t="str">
        <f t="shared" ca="1" si="8"/>
        <v>日</v>
      </c>
      <c r="O56" s="41">
        <f>E56</f>
        <v>0</v>
      </c>
      <c r="P56" s="14">
        <f t="shared" ref="P56:P66" si="9">F56</f>
        <v>0</v>
      </c>
      <c r="Q56" s="24"/>
      <c r="R56" s="531"/>
      <c r="S56" s="532"/>
      <c r="T56" s="23"/>
      <c r="U56" s="24"/>
    </row>
    <row r="57" spans="1:21" ht="46.5" customHeight="1" x14ac:dyDescent="0.15">
      <c r="A57">
        <v>357</v>
      </c>
      <c r="C57" s="11">
        <f ca="1">1+C56</f>
        <v>46013</v>
      </c>
      <c r="D57" s="12" t="str">
        <f t="shared" ca="1" si="7"/>
        <v>月</v>
      </c>
      <c r="E57" s="42"/>
      <c r="F57" s="23"/>
      <c r="G57" s="12"/>
      <c r="H57" s="529"/>
      <c r="I57" s="530"/>
      <c r="J57" s="14"/>
      <c r="K57" s="12"/>
      <c r="L57" s="32"/>
      <c r="M57" s="11">
        <f t="shared" ca="1" si="8"/>
        <v>46013</v>
      </c>
      <c r="N57" s="12" t="str">
        <f t="shared" ca="1" si="8"/>
        <v>月</v>
      </c>
      <c r="O57" s="41">
        <f t="shared" si="8"/>
        <v>0</v>
      </c>
      <c r="P57" s="14">
        <f t="shared" si="9"/>
        <v>0</v>
      </c>
      <c r="Q57" s="24"/>
      <c r="R57" s="531"/>
      <c r="S57" s="532"/>
      <c r="T57" s="23"/>
      <c r="U57" s="24"/>
    </row>
    <row r="58" spans="1:21" ht="46.5" customHeight="1" x14ac:dyDescent="0.15">
      <c r="A58">
        <v>358</v>
      </c>
      <c r="C58" s="11">
        <f t="shared" ref="C58:C65" ca="1" si="10">1+C57</f>
        <v>46014</v>
      </c>
      <c r="D58" s="12" t="str">
        <f t="shared" ca="1" si="7"/>
        <v>火</v>
      </c>
      <c r="E58" s="42"/>
      <c r="F58" s="23"/>
      <c r="G58" s="10"/>
      <c r="H58" s="529"/>
      <c r="I58" s="530"/>
      <c r="J58" s="14"/>
      <c r="K58" s="12"/>
      <c r="L58" s="32"/>
      <c r="M58" s="11">
        <f t="shared" ca="1" si="8"/>
        <v>46014</v>
      </c>
      <c r="N58" s="12" t="str">
        <f t="shared" ca="1" si="8"/>
        <v>火</v>
      </c>
      <c r="O58" s="41">
        <f t="shared" si="8"/>
        <v>0</v>
      </c>
      <c r="P58" s="14">
        <f t="shared" si="9"/>
        <v>0</v>
      </c>
      <c r="Q58" s="24"/>
      <c r="R58" s="531"/>
      <c r="S58" s="532"/>
      <c r="T58" s="23"/>
      <c r="U58" s="24"/>
    </row>
    <row r="59" spans="1:21" ht="46.5" customHeight="1" x14ac:dyDescent="0.15">
      <c r="A59">
        <v>359</v>
      </c>
      <c r="C59" s="11">
        <f t="shared" ca="1" si="10"/>
        <v>46015</v>
      </c>
      <c r="D59" s="12" t="str">
        <f t="shared" ca="1" si="7"/>
        <v>水</v>
      </c>
      <c r="E59" s="42"/>
      <c r="F59" s="23"/>
      <c r="G59" s="10"/>
      <c r="H59" s="529"/>
      <c r="I59" s="530"/>
      <c r="J59" s="14"/>
      <c r="K59" s="12"/>
      <c r="L59" s="32"/>
      <c r="M59" s="11">
        <f t="shared" ca="1" si="8"/>
        <v>46015</v>
      </c>
      <c r="N59" s="12" t="str">
        <f t="shared" ca="1" si="8"/>
        <v>水</v>
      </c>
      <c r="O59" s="41">
        <f t="shared" si="8"/>
        <v>0</v>
      </c>
      <c r="P59" s="14">
        <f t="shared" si="9"/>
        <v>0</v>
      </c>
      <c r="Q59" s="24"/>
      <c r="R59" s="531"/>
      <c r="S59" s="532"/>
      <c r="T59" s="23"/>
      <c r="U59" s="24"/>
    </row>
    <row r="60" spans="1:21" ht="46.5" customHeight="1" x14ac:dyDescent="0.15">
      <c r="A60">
        <v>360</v>
      </c>
      <c r="C60" s="11">
        <f t="shared" ca="1" si="10"/>
        <v>46016</v>
      </c>
      <c r="D60" s="12" t="str">
        <f t="shared" ca="1" si="7"/>
        <v>木</v>
      </c>
      <c r="E60" s="42"/>
      <c r="F60" s="23"/>
      <c r="G60" s="12"/>
      <c r="H60" s="529"/>
      <c r="I60" s="530"/>
      <c r="J60" s="14"/>
      <c r="K60" s="12"/>
      <c r="L60" s="32"/>
      <c r="M60" s="11">
        <f t="shared" ca="1" si="8"/>
        <v>46016</v>
      </c>
      <c r="N60" s="12" t="str">
        <f t="shared" ca="1" si="8"/>
        <v>木</v>
      </c>
      <c r="O60" s="41">
        <f t="shared" si="8"/>
        <v>0</v>
      </c>
      <c r="P60" s="14">
        <f t="shared" si="9"/>
        <v>0</v>
      </c>
      <c r="Q60" s="24"/>
      <c r="R60" s="531"/>
      <c r="S60" s="532"/>
      <c r="T60" s="23"/>
      <c r="U60" s="24"/>
    </row>
    <row r="61" spans="1:21" ht="46.5" customHeight="1" x14ac:dyDescent="0.15">
      <c r="A61">
        <v>361</v>
      </c>
      <c r="C61" s="11">
        <f t="shared" ca="1" si="10"/>
        <v>46017</v>
      </c>
      <c r="D61" s="12" t="str">
        <f t="shared" ca="1" si="7"/>
        <v>金</v>
      </c>
      <c r="E61" s="42"/>
      <c r="F61" s="23"/>
      <c r="G61" s="12"/>
      <c r="H61" s="529"/>
      <c r="I61" s="530"/>
      <c r="J61" s="14"/>
      <c r="K61" s="12"/>
      <c r="L61" s="32"/>
      <c r="M61" s="11">
        <f t="shared" ca="1" si="8"/>
        <v>46017</v>
      </c>
      <c r="N61" s="12" t="str">
        <f t="shared" ca="1" si="8"/>
        <v>金</v>
      </c>
      <c r="O61" s="41">
        <f t="shared" si="8"/>
        <v>0</v>
      </c>
      <c r="P61" s="14">
        <f t="shared" si="9"/>
        <v>0</v>
      </c>
      <c r="Q61" s="24"/>
      <c r="R61" s="531"/>
      <c r="S61" s="532"/>
      <c r="T61" s="23"/>
      <c r="U61" s="24"/>
    </row>
    <row r="62" spans="1:21" ht="46.5" customHeight="1" x14ac:dyDescent="0.15">
      <c r="A62">
        <v>362</v>
      </c>
      <c r="C62" s="11">
        <f t="shared" ca="1" si="10"/>
        <v>46018</v>
      </c>
      <c r="D62" s="12" t="str">
        <f t="shared" ca="1" si="7"/>
        <v>土</v>
      </c>
      <c r="E62" s="42"/>
      <c r="F62" s="23"/>
      <c r="G62" s="12"/>
      <c r="H62" s="529"/>
      <c r="I62" s="530"/>
      <c r="J62" s="14"/>
      <c r="K62" s="12"/>
      <c r="L62" s="32"/>
      <c r="M62" s="11">
        <f t="shared" ca="1" si="8"/>
        <v>46018</v>
      </c>
      <c r="N62" s="12" t="str">
        <f t="shared" ca="1" si="8"/>
        <v>土</v>
      </c>
      <c r="O62" s="41">
        <f t="shared" si="8"/>
        <v>0</v>
      </c>
      <c r="P62" s="14">
        <f t="shared" si="9"/>
        <v>0</v>
      </c>
      <c r="Q62" s="24"/>
      <c r="R62" s="531"/>
      <c r="S62" s="532"/>
      <c r="T62" s="23"/>
      <c r="U62" s="24"/>
    </row>
    <row r="63" spans="1:21" ht="46.5" customHeight="1" x14ac:dyDescent="0.15">
      <c r="A63">
        <v>363</v>
      </c>
      <c r="C63" s="11">
        <f t="shared" ca="1" si="10"/>
        <v>46019</v>
      </c>
      <c r="D63" s="12" t="str">
        <f t="shared" ca="1" si="7"/>
        <v>日</v>
      </c>
      <c r="E63" s="42"/>
      <c r="F63" s="23"/>
      <c r="G63" s="12"/>
      <c r="H63" s="529"/>
      <c r="I63" s="530"/>
      <c r="J63" s="14"/>
      <c r="K63" s="12"/>
      <c r="L63" s="32"/>
      <c r="M63" s="11">
        <f t="shared" ca="1" si="8"/>
        <v>46019</v>
      </c>
      <c r="N63" s="12" t="str">
        <f t="shared" ca="1" si="8"/>
        <v>日</v>
      </c>
      <c r="O63" s="41">
        <f t="shared" si="8"/>
        <v>0</v>
      </c>
      <c r="P63" s="14">
        <f t="shared" si="9"/>
        <v>0</v>
      </c>
      <c r="Q63" s="24"/>
      <c r="R63" s="531"/>
      <c r="S63" s="532"/>
      <c r="T63" s="23"/>
      <c r="U63" s="24"/>
    </row>
    <row r="64" spans="1:21" ht="46.5" customHeight="1" x14ac:dyDescent="0.15">
      <c r="A64">
        <v>364</v>
      </c>
      <c r="C64" s="11">
        <f t="shared" ca="1" si="10"/>
        <v>46020</v>
      </c>
      <c r="D64" s="12" t="str">
        <f t="shared" ca="1" si="7"/>
        <v>月</v>
      </c>
      <c r="E64" s="42"/>
      <c r="F64" s="23"/>
      <c r="G64" s="12"/>
      <c r="H64" s="529"/>
      <c r="I64" s="530"/>
      <c r="J64" s="14"/>
      <c r="K64" s="12"/>
      <c r="L64" s="32"/>
      <c r="M64" s="11">
        <f t="shared" ca="1" si="8"/>
        <v>46020</v>
      </c>
      <c r="N64" s="12" t="str">
        <f t="shared" ca="1" si="8"/>
        <v>月</v>
      </c>
      <c r="O64" s="41">
        <f t="shared" si="8"/>
        <v>0</v>
      </c>
      <c r="P64" s="14">
        <f t="shared" si="9"/>
        <v>0</v>
      </c>
      <c r="Q64" s="24"/>
      <c r="R64" s="531"/>
      <c r="S64" s="532"/>
      <c r="T64" s="23"/>
      <c r="U64" s="24"/>
    </row>
    <row r="65" spans="1:21" ht="46.5" customHeight="1" x14ac:dyDescent="0.15">
      <c r="A65">
        <v>365</v>
      </c>
      <c r="C65" s="11">
        <f t="shared" ca="1" si="10"/>
        <v>46021</v>
      </c>
      <c r="D65" s="12" t="str">
        <f t="shared" ca="1" si="7"/>
        <v>火</v>
      </c>
      <c r="E65" s="42"/>
      <c r="F65" s="23"/>
      <c r="G65" s="12"/>
      <c r="H65" s="529"/>
      <c r="I65" s="530"/>
      <c r="J65" s="14"/>
      <c r="K65" s="12"/>
      <c r="L65" s="32"/>
      <c r="M65" s="11">
        <f t="shared" ca="1" si="8"/>
        <v>46021</v>
      </c>
      <c r="N65" s="12" t="str">
        <f t="shared" ca="1" si="8"/>
        <v>火</v>
      </c>
      <c r="O65" s="41">
        <f t="shared" si="8"/>
        <v>0</v>
      </c>
      <c r="P65" s="14">
        <f t="shared" si="9"/>
        <v>0</v>
      </c>
      <c r="Q65" s="24"/>
      <c r="R65" s="531"/>
      <c r="S65" s="532"/>
      <c r="T65" s="23"/>
      <c r="U65" s="24"/>
    </row>
    <row r="66" spans="1:21" ht="46.5" customHeight="1" x14ac:dyDescent="0.15">
      <c r="A66">
        <v>366</v>
      </c>
      <c r="C66" s="11">
        <f ca="1">1+C65</f>
        <v>46022</v>
      </c>
      <c r="D66" s="12" t="str">
        <f t="shared" ca="1" si="7"/>
        <v>水</v>
      </c>
      <c r="E66" s="42"/>
      <c r="F66" s="23"/>
      <c r="G66" s="12"/>
      <c r="H66" s="529"/>
      <c r="I66" s="530"/>
      <c r="J66" s="14"/>
      <c r="K66" s="12"/>
      <c r="L66" s="32"/>
      <c r="M66" s="11">
        <f t="shared" ca="1" si="8"/>
        <v>46022</v>
      </c>
      <c r="N66" s="12" t="str">
        <f t="shared" ca="1" si="8"/>
        <v>水</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367</v>
      </c>
      <c r="C16" s="11">
        <f ca="1">VLOOKUP(ｶﾚﾝﾀﾞｰ!$QT$1,ｶﾚﾝﾀﾞｰ!$QS$5:$AGJ$45,13,FALSE)</f>
        <v>46023</v>
      </c>
      <c r="D16" s="12" t="str">
        <f ca="1">IF(C16="","",TEXT(C16,"AAA"))</f>
        <v>木</v>
      </c>
      <c r="E16" s="42"/>
      <c r="F16" s="23"/>
      <c r="G16" s="12"/>
      <c r="H16" s="529"/>
      <c r="I16" s="530"/>
      <c r="J16" s="14"/>
      <c r="K16" s="12"/>
      <c r="L16" s="32"/>
      <c r="M16" s="11">
        <f ca="1">C16</f>
        <v>46023</v>
      </c>
      <c r="N16" s="12" t="str">
        <f ca="1">D16</f>
        <v>木</v>
      </c>
      <c r="O16" s="41">
        <f>E16</f>
        <v>0</v>
      </c>
      <c r="P16" s="14">
        <f>F16</f>
        <v>0</v>
      </c>
      <c r="Q16" s="24"/>
      <c r="R16" s="531"/>
      <c r="S16" s="532"/>
      <c r="T16" s="23"/>
      <c r="U16" s="24"/>
    </row>
    <row r="17" spans="1:21" ht="46.5" customHeight="1" x14ac:dyDescent="0.15">
      <c r="A17">
        <v>368</v>
      </c>
      <c r="C17" s="11">
        <f ca="1">1+C16</f>
        <v>46024</v>
      </c>
      <c r="D17" s="12" t="str">
        <f t="shared" ref="D17:D25" ca="1" si="0">IF(C17="","",TEXT(C17,"AAA"))</f>
        <v>金</v>
      </c>
      <c r="E17" s="42"/>
      <c r="F17" s="23"/>
      <c r="G17" s="12"/>
      <c r="H17" s="529"/>
      <c r="I17" s="530"/>
      <c r="J17" s="14"/>
      <c r="K17" s="12"/>
      <c r="L17" s="32"/>
      <c r="M17" s="11">
        <f t="shared" ref="M17:P26" ca="1" si="1">C17</f>
        <v>46024</v>
      </c>
      <c r="N17" s="12" t="str">
        <f t="shared" ca="1" si="1"/>
        <v>金</v>
      </c>
      <c r="O17" s="41">
        <f t="shared" si="1"/>
        <v>0</v>
      </c>
      <c r="P17" s="14">
        <f t="shared" si="1"/>
        <v>0</v>
      </c>
      <c r="Q17" s="24"/>
      <c r="R17" s="531"/>
      <c r="S17" s="532"/>
      <c r="T17" s="23"/>
      <c r="U17" s="24"/>
    </row>
    <row r="18" spans="1:21" ht="46.5" customHeight="1" x14ac:dyDescent="0.15">
      <c r="A18">
        <v>369</v>
      </c>
      <c r="C18" s="11">
        <f t="shared" ref="C18:C24" ca="1" si="2">1+C17</f>
        <v>46025</v>
      </c>
      <c r="D18" s="12" t="str">
        <f t="shared" ca="1" si="0"/>
        <v>土</v>
      </c>
      <c r="E18" s="42"/>
      <c r="F18" s="23"/>
      <c r="G18" s="10"/>
      <c r="H18" s="529"/>
      <c r="I18" s="530"/>
      <c r="J18" s="14"/>
      <c r="K18" s="12"/>
      <c r="L18" s="32"/>
      <c r="M18" s="11">
        <f t="shared" ca="1" si="1"/>
        <v>46025</v>
      </c>
      <c r="N18" s="12" t="str">
        <f t="shared" ca="1" si="1"/>
        <v>土</v>
      </c>
      <c r="O18" s="41">
        <f t="shared" si="1"/>
        <v>0</v>
      </c>
      <c r="P18" s="14">
        <f t="shared" si="1"/>
        <v>0</v>
      </c>
      <c r="Q18" s="24"/>
      <c r="R18" s="531"/>
      <c r="S18" s="532"/>
      <c r="T18" s="23"/>
      <c r="U18" s="24"/>
    </row>
    <row r="19" spans="1:21" ht="46.5" customHeight="1" x14ac:dyDescent="0.15">
      <c r="A19">
        <v>370</v>
      </c>
      <c r="C19" s="11">
        <f t="shared" ca="1" si="2"/>
        <v>46026</v>
      </c>
      <c r="D19" s="12" t="str">
        <f t="shared" ca="1" si="0"/>
        <v>日</v>
      </c>
      <c r="E19" s="42"/>
      <c r="F19" s="23"/>
      <c r="G19" s="10"/>
      <c r="H19" s="529"/>
      <c r="I19" s="530"/>
      <c r="J19" s="14"/>
      <c r="K19" s="12"/>
      <c r="L19" s="32"/>
      <c r="M19" s="11">
        <f t="shared" ca="1" si="1"/>
        <v>46026</v>
      </c>
      <c r="N19" s="12" t="str">
        <f t="shared" ca="1" si="1"/>
        <v>日</v>
      </c>
      <c r="O19" s="41">
        <f t="shared" si="1"/>
        <v>0</v>
      </c>
      <c r="P19" s="14">
        <f t="shared" si="1"/>
        <v>0</v>
      </c>
      <c r="Q19" s="24"/>
      <c r="R19" s="531"/>
      <c r="S19" s="532"/>
      <c r="T19" s="23"/>
      <c r="U19" s="24"/>
    </row>
    <row r="20" spans="1:21" ht="46.5" customHeight="1" x14ac:dyDescent="0.15">
      <c r="A20">
        <v>371</v>
      </c>
      <c r="C20" s="11">
        <f t="shared" ca="1" si="2"/>
        <v>46027</v>
      </c>
      <c r="D20" s="12" t="str">
        <f t="shared" ca="1" si="0"/>
        <v>月</v>
      </c>
      <c r="E20" s="42"/>
      <c r="F20" s="23"/>
      <c r="G20" s="12"/>
      <c r="H20" s="529"/>
      <c r="I20" s="530"/>
      <c r="J20" s="14"/>
      <c r="K20" s="12"/>
      <c r="L20" s="32"/>
      <c r="M20" s="11">
        <f t="shared" ca="1" si="1"/>
        <v>46027</v>
      </c>
      <c r="N20" s="12" t="str">
        <f t="shared" ca="1" si="1"/>
        <v>月</v>
      </c>
      <c r="O20" s="41">
        <f t="shared" si="1"/>
        <v>0</v>
      </c>
      <c r="P20" s="14">
        <f t="shared" si="1"/>
        <v>0</v>
      </c>
      <c r="Q20" s="24"/>
      <c r="R20" s="531"/>
      <c r="S20" s="532"/>
      <c r="T20" s="23"/>
      <c r="U20" s="24"/>
    </row>
    <row r="21" spans="1:21" ht="46.5" customHeight="1" x14ac:dyDescent="0.15">
      <c r="A21">
        <v>372</v>
      </c>
      <c r="C21" s="11">
        <f t="shared" ca="1" si="2"/>
        <v>46028</v>
      </c>
      <c r="D21" s="12" t="str">
        <f t="shared" ca="1" si="0"/>
        <v>火</v>
      </c>
      <c r="E21" s="42"/>
      <c r="F21" s="23"/>
      <c r="G21" s="12"/>
      <c r="H21" s="529"/>
      <c r="I21" s="530"/>
      <c r="J21" s="14"/>
      <c r="K21" s="12"/>
      <c r="L21" s="32"/>
      <c r="M21" s="11">
        <f t="shared" ca="1" si="1"/>
        <v>46028</v>
      </c>
      <c r="N21" s="12" t="str">
        <f t="shared" ca="1" si="1"/>
        <v>火</v>
      </c>
      <c r="O21" s="41">
        <f t="shared" si="1"/>
        <v>0</v>
      </c>
      <c r="P21" s="14">
        <f t="shared" si="1"/>
        <v>0</v>
      </c>
      <c r="Q21" s="24"/>
      <c r="R21" s="531"/>
      <c r="S21" s="532"/>
      <c r="T21" s="23"/>
      <c r="U21" s="24"/>
    </row>
    <row r="22" spans="1:21" ht="46.5" customHeight="1" x14ac:dyDescent="0.15">
      <c r="A22">
        <v>373</v>
      </c>
      <c r="C22" s="11">
        <f t="shared" ca="1" si="2"/>
        <v>46029</v>
      </c>
      <c r="D22" s="12" t="str">
        <f t="shared" ca="1" si="0"/>
        <v>水</v>
      </c>
      <c r="E22" s="42"/>
      <c r="F22" s="23"/>
      <c r="G22" s="12"/>
      <c r="H22" s="529"/>
      <c r="I22" s="530"/>
      <c r="J22" s="14"/>
      <c r="K22" s="12"/>
      <c r="L22" s="32"/>
      <c r="M22" s="11">
        <f t="shared" ca="1" si="1"/>
        <v>46029</v>
      </c>
      <c r="N22" s="12" t="str">
        <f t="shared" ca="1" si="1"/>
        <v>水</v>
      </c>
      <c r="O22" s="41">
        <f t="shared" si="1"/>
        <v>0</v>
      </c>
      <c r="P22" s="14">
        <f t="shared" si="1"/>
        <v>0</v>
      </c>
      <c r="Q22" s="24"/>
      <c r="R22" s="531"/>
      <c r="S22" s="532"/>
      <c r="T22" s="23"/>
      <c r="U22" s="24"/>
    </row>
    <row r="23" spans="1:21" ht="46.5" customHeight="1" x14ac:dyDescent="0.15">
      <c r="A23">
        <v>374</v>
      </c>
      <c r="C23" s="11">
        <f t="shared" ca="1" si="2"/>
        <v>46030</v>
      </c>
      <c r="D23" s="12" t="str">
        <f t="shared" ca="1" si="0"/>
        <v>木</v>
      </c>
      <c r="E23" s="42"/>
      <c r="F23" s="23"/>
      <c r="G23" s="12"/>
      <c r="H23" s="529"/>
      <c r="I23" s="530"/>
      <c r="J23" s="14"/>
      <c r="K23" s="12"/>
      <c r="L23" s="32"/>
      <c r="M23" s="11">
        <f t="shared" ca="1" si="1"/>
        <v>46030</v>
      </c>
      <c r="N23" s="12" t="str">
        <f t="shared" ca="1" si="1"/>
        <v>木</v>
      </c>
      <c r="O23" s="41">
        <f t="shared" si="1"/>
        <v>0</v>
      </c>
      <c r="P23" s="14">
        <f t="shared" si="1"/>
        <v>0</v>
      </c>
      <c r="Q23" s="24"/>
      <c r="R23" s="531"/>
      <c r="S23" s="532"/>
      <c r="T23" s="23"/>
      <c r="U23" s="24"/>
    </row>
    <row r="24" spans="1:21" ht="46.5" customHeight="1" x14ac:dyDescent="0.15">
      <c r="A24">
        <v>375</v>
      </c>
      <c r="C24" s="11">
        <f t="shared" ca="1" si="2"/>
        <v>46031</v>
      </c>
      <c r="D24" s="12" t="str">
        <f t="shared" ca="1" si="0"/>
        <v>金</v>
      </c>
      <c r="E24" s="42"/>
      <c r="F24" s="23"/>
      <c r="G24" s="12"/>
      <c r="H24" s="529"/>
      <c r="I24" s="530"/>
      <c r="J24" s="14"/>
      <c r="K24" s="12"/>
      <c r="L24" s="32"/>
      <c r="M24" s="11">
        <f t="shared" ca="1" si="1"/>
        <v>46031</v>
      </c>
      <c r="N24" s="12" t="str">
        <f t="shared" ca="1" si="1"/>
        <v>金</v>
      </c>
      <c r="O24" s="41">
        <f t="shared" si="1"/>
        <v>0</v>
      </c>
      <c r="P24" s="14">
        <f t="shared" si="1"/>
        <v>0</v>
      </c>
      <c r="Q24" s="24"/>
      <c r="R24" s="531"/>
      <c r="S24" s="532"/>
      <c r="T24" s="23"/>
      <c r="U24" s="24"/>
    </row>
    <row r="25" spans="1:21" ht="46.5" customHeight="1" x14ac:dyDescent="0.15">
      <c r="A25">
        <v>376</v>
      </c>
      <c r="C25" s="11">
        <f ca="1">1+C24</f>
        <v>46032</v>
      </c>
      <c r="D25" s="12" t="str">
        <f t="shared" ca="1" si="0"/>
        <v>土</v>
      </c>
      <c r="E25" s="42"/>
      <c r="F25" s="23"/>
      <c r="G25" s="12"/>
      <c r="H25" s="529"/>
      <c r="I25" s="530"/>
      <c r="J25" s="14"/>
      <c r="K25" s="12"/>
      <c r="L25" s="32"/>
      <c r="M25" s="11">
        <f t="shared" ca="1" si="1"/>
        <v>46032</v>
      </c>
      <c r="N25" s="12" t="str">
        <f t="shared" ca="1" si="1"/>
        <v>土</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377</v>
      </c>
      <c r="C36" s="11">
        <f ca="1">1+C25</f>
        <v>46033</v>
      </c>
      <c r="D36" s="12" t="str">
        <f ca="1">IF(C36="","",TEXT(C36,"AAA"))</f>
        <v>日</v>
      </c>
      <c r="E36" s="42"/>
      <c r="F36" s="23"/>
      <c r="G36" s="12"/>
      <c r="H36" s="529"/>
      <c r="I36" s="530"/>
      <c r="J36" s="14"/>
      <c r="K36" s="12"/>
      <c r="L36" s="32"/>
      <c r="M36" s="11">
        <f t="shared" ref="M36:O46" ca="1" si="3">C36</f>
        <v>46033</v>
      </c>
      <c r="N36" s="12" t="str">
        <f t="shared" ca="1" si="3"/>
        <v>日</v>
      </c>
      <c r="O36" s="41">
        <f>E36</f>
        <v>0</v>
      </c>
      <c r="P36" s="14">
        <f t="shared" ref="P36:P46" si="4">F36</f>
        <v>0</v>
      </c>
      <c r="Q36" s="24"/>
      <c r="R36" s="531"/>
      <c r="S36" s="532"/>
      <c r="T36" s="23"/>
      <c r="U36" s="24"/>
    </row>
    <row r="37" spans="1:21" ht="46.5" customHeight="1" x14ac:dyDescent="0.15">
      <c r="A37">
        <v>378</v>
      </c>
      <c r="C37" s="11">
        <f ca="1">1+C36</f>
        <v>46034</v>
      </c>
      <c r="D37" s="12" t="str">
        <f t="shared" ref="D37:D45" ca="1" si="5">IF(C37="","",TEXT(C37,"AAA"))</f>
        <v>月</v>
      </c>
      <c r="E37" s="42"/>
      <c r="F37" s="23"/>
      <c r="G37" s="12"/>
      <c r="H37" s="529"/>
      <c r="I37" s="530"/>
      <c r="J37" s="14"/>
      <c r="K37" s="12"/>
      <c r="L37" s="32"/>
      <c r="M37" s="11">
        <f t="shared" ca="1" si="3"/>
        <v>46034</v>
      </c>
      <c r="N37" s="12" t="str">
        <f t="shared" ca="1" si="3"/>
        <v>月</v>
      </c>
      <c r="O37" s="41">
        <f t="shared" si="3"/>
        <v>0</v>
      </c>
      <c r="P37" s="14">
        <f t="shared" si="4"/>
        <v>0</v>
      </c>
      <c r="Q37" s="24"/>
      <c r="R37" s="531"/>
      <c r="S37" s="532"/>
      <c r="T37" s="23"/>
      <c r="U37" s="24"/>
    </row>
    <row r="38" spans="1:21" ht="46.5" customHeight="1" x14ac:dyDescent="0.15">
      <c r="A38">
        <v>379</v>
      </c>
      <c r="C38" s="11">
        <f t="shared" ref="C38:C45" ca="1" si="6">1+C37</f>
        <v>46035</v>
      </c>
      <c r="D38" s="12" t="str">
        <f t="shared" ca="1" si="5"/>
        <v>火</v>
      </c>
      <c r="E38" s="42"/>
      <c r="F38" s="23"/>
      <c r="G38" s="10"/>
      <c r="H38" s="529"/>
      <c r="I38" s="530"/>
      <c r="J38" s="14"/>
      <c r="K38" s="12"/>
      <c r="L38" s="32"/>
      <c r="M38" s="11">
        <f t="shared" ca="1" si="3"/>
        <v>46035</v>
      </c>
      <c r="N38" s="12" t="str">
        <f t="shared" ca="1" si="3"/>
        <v>火</v>
      </c>
      <c r="O38" s="41">
        <f t="shared" si="3"/>
        <v>0</v>
      </c>
      <c r="P38" s="14">
        <f t="shared" si="4"/>
        <v>0</v>
      </c>
      <c r="Q38" s="24"/>
      <c r="R38" s="531"/>
      <c r="S38" s="532"/>
      <c r="T38" s="23"/>
      <c r="U38" s="24"/>
    </row>
    <row r="39" spans="1:21" ht="46.5" customHeight="1" x14ac:dyDescent="0.15">
      <c r="A39">
        <v>380</v>
      </c>
      <c r="C39" s="11">
        <f t="shared" ca="1" si="6"/>
        <v>46036</v>
      </c>
      <c r="D39" s="12" t="str">
        <f t="shared" ca="1" si="5"/>
        <v>水</v>
      </c>
      <c r="E39" s="42"/>
      <c r="F39" s="23"/>
      <c r="G39" s="10"/>
      <c r="H39" s="529"/>
      <c r="I39" s="530"/>
      <c r="J39" s="14"/>
      <c r="K39" s="12"/>
      <c r="L39" s="32"/>
      <c r="M39" s="11">
        <f t="shared" ca="1" si="3"/>
        <v>46036</v>
      </c>
      <c r="N39" s="12" t="str">
        <f t="shared" ca="1" si="3"/>
        <v>水</v>
      </c>
      <c r="O39" s="41">
        <f t="shared" si="3"/>
        <v>0</v>
      </c>
      <c r="P39" s="14">
        <f t="shared" si="4"/>
        <v>0</v>
      </c>
      <c r="Q39" s="24"/>
      <c r="R39" s="531"/>
      <c r="S39" s="532"/>
      <c r="T39" s="23"/>
      <c r="U39" s="24"/>
    </row>
    <row r="40" spans="1:21" ht="46.5" customHeight="1" x14ac:dyDescent="0.15">
      <c r="A40">
        <v>381</v>
      </c>
      <c r="C40" s="11">
        <f t="shared" ca="1" si="6"/>
        <v>46037</v>
      </c>
      <c r="D40" s="12" t="str">
        <f t="shared" ca="1" si="5"/>
        <v>木</v>
      </c>
      <c r="E40" s="42"/>
      <c r="F40" s="23"/>
      <c r="G40" s="12"/>
      <c r="H40" s="529"/>
      <c r="I40" s="530"/>
      <c r="J40" s="14"/>
      <c r="K40" s="12"/>
      <c r="L40" s="32"/>
      <c r="M40" s="11">
        <f t="shared" ca="1" si="3"/>
        <v>46037</v>
      </c>
      <c r="N40" s="12" t="str">
        <f t="shared" ca="1" si="3"/>
        <v>木</v>
      </c>
      <c r="O40" s="41">
        <f t="shared" si="3"/>
        <v>0</v>
      </c>
      <c r="P40" s="14">
        <f t="shared" si="4"/>
        <v>0</v>
      </c>
      <c r="Q40" s="24"/>
      <c r="R40" s="531"/>
      <c r="S40" s="532"/>
      <c r="T40" s="23"/>
      <c r="U40" s="24"/>
    </row>
    <row r="41" spans="1:21" ht="46.5" customHeight="1" x14ac:dyDescent="0.15">
      <c r="A41">
        <v>382</v>
      </c>
      <c r="C41" s="11">
        <f t="shared" ca="1" si="6"/>
        <v>46038</v>
      </c>
      <c r="D41" s="12" t="str">
        <f t="shared" ca="1" si="5"/>
        <v>金</v>
      </c>
      <c r="E41" s="42"/>
      <c r="F41" s="23"/>
      <c r="G41" s="12"/>
      <c r="H41" s="529"/>
      <c r="I41" s="530"/>
      <c r="J41" s="14"/>
      <c r="K41" s="12"/>
      <c r="L41" s="32"/>
      <c r="M41" s="11">
        <f t="shared" ca="1" si="3"/>
        <v>46038</v>
      </c>
      <c r="N41" s="12" t="str">
        <f t="shared" ca="1" si="3"/>
        <v>金</v>
      </c>
      <c r="O41" s="41">
        <f t="shared" si="3"/>
        <v>0</v>
      </c>
      <c r="P41" s="14">
        <f t="shared" si="4"/>
        <v>0</v>
      </c>
      <c r="Q41" s="24"/>
      <c r="R41" s="531"/>
      <c r="S41" s="532"/>
      <c r="T41" s="23"/>
      <c r="U41" s="24"/>
    </row>
    <row r="42" spans="1:21" ht="46.5" customHeight="1" x14ac:dyDescent="0.15">
      <c r="A42">
        <v>383</v>
      </c>
      <c r="C42" s="11">
        <f t="shared" ca="1" si="6"/>
        <v>46039</v>
      </c>
      <c r="D42" s="12" t="str">
        <f t="shared" ca="1" si="5"/>
        <v>土</v>
      </c>
      <c r="E42" s="42"/>
      <c r="F42" s="23"/>
      <c r="G42" s="12"/>
      <c r="H42" s="529"/>
      <c r="I42" s="530"/>
      <c r="J42" s="14"/>
      <c r="K42" s="12"/>
      <c r="L42" s="32"/>
      <c r="M42" s="11">
        <f t="shared" ca="1" si="3"/>
        <v>46039</v>
      </c>
      <c r="N42" s="12" t="str">
        <f t="shared" ca="1" si="3"/>
        <v>土</v>
      </c>
      <c r="O42" s="41">
        <f t="shared" si="3"/>
        <v>0</v>
      </c>
      <c r="P42" s="14">
        <f t="shared" si="4"/>
        <v>0</v>
      </c>
      <c r="Q42" s="24"/>
      <c r="R42" s="531"/>
      <c r="S42" s="532"/>
      <c r="T42" s="23"/>
      <c r="U42" s="24"/>
    </row>
    <row r="43" spans="1:21" ht="46.5" customHeight="1" x14ac:dyDescent="0.15">
      <c r="A43">
        <v>384</v>
      </c>
      <c r="C43" s="11">
        <f t="shared" ca="1" si="6"/>
        <v>46040</v>
      </c>
      <c r="D43" s="12" t="str">
        <f t="shared" ca="1" si="5"/>
        <v>日</v>
      </c>
      <c r="E43" s="42"/>
      <c r="F43" s="23"/>
      <c r="G43" s="12"/>
      <c r="H43" s="529"/>
      <c r="I43" s="530"/>
      <c r="J43" s="14"/>
      <c r="K43" s="12"/>
      <c r="L43" s="32"/>
      <c r="M43" s="11">
        <f t="shared" ca="1" si="3"/>
        <v>46040</v>
      </c>
      <c r="N43" s="12" t="str">
        <f t="shared" ca="1" si="3"/>
        <v>日</v>
      </c>
      <c r="O43" s="41">
        <f t="shared" si="3"/>
        <v>0</v>
      </c>
      <c r="P43" s="14">
        <f t="shared" si="4"/>
        <v>0</v>
      </c>
      <c r="Q43" s="24"/>
      <c r="R43" s="531"/>
      <c r="S43" s="532"/>
      <c r="T43" s="23"/>
      <c r="U43" s="24"/>
    </row>
    <row r="44" spans="1:21" ht="46.5" customHeight="1" x14ac:dyDescent="0.15">
      <c r="A44">
        <v>385</v>
      </c>
      <c r="C44" s="11">
        <f t="shared" ca="1" si="6"/>
        <v>46041</v>
      </c>
      <c r="D44" s="12" t="str">
        <f t="shared" ca="1" si="5"/>
        <v>月</v>
      </c>
      <c r="E44" s="42"/>
      <c r="F44" s="23"/>
      <c r="G44" s="12"/>
      <c r="H44" s="529"/>
      <c r="I44" s="530"/>
      <c r="J44" s="14"/>
      <c r="K44" s="12"/>
      <c r="L44" s="32"/>
      <c r="M44" s="11">
        <f t="shared" ca="1" si="3"/>
        <v>46041</v>
      </c>
      <c r="N44" s="12" t="str">
        <f t="shared" ca="1" si="3"/>
        <v>月</v>
      </c>
      <c r="O44" s="41">
        <f t="shared" si="3"/>
        <v>0</v>
      </c>
      <c r="P44" s="14">
        <f t="shared" si="4"/>
        <v>0</v>
      </c>
      <c r="Q44" s="24"/>
      <c r="R44" s="531"/>
      <c r="S44" s="532"/>
      <c r="T44" s="23"/>
      <c r="U44" s="24"/>
    </row>
    <row r="45" spans="1:21" ht="46.5" customHeight="1" x14ac:dyDescent="0.15">
      <c r="A45">
        <v>386</v>
      </c>
      <c r="C45" s="11">
        <f t="shared" ca="1" si="6"/>
        <v>46042</v>
      </c>
      <c r="D45" s="12" t="str">
        <f t="shared" ca="1" si="5"/>
        <v>火</v>
      </c>
      <c r="E45" s="42"/>
      <c r="F45" s="23"/>
      <c r="G45" s="12"/>
      <c r="H45" s="529"/>
      <c r="I45" s="530"/>
      <c r="J45" s="14"/>
      <c r="K45" s="12"/>
      <c r="L45" s="32"/>
      <c r="M45" s="11">
        <f t="shared" ca="1" si="3"/>
        <v>46042</v>
      </c>
      <c r="N45" s="12" t="str">
        <f t="shared" ca="1" si="3"/>
        <v>火</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387</v>
      </c>
      <c r="C56" s="11">
        <f ca="1">1+C45</f>
        <v>46043</v>
      </c>
      <c r="D56" s="12" t="str">
        <f t="shared" ref="D56:D66" ca="1" si="7">IF(C56="","",TEXT(C56,"AAA"))</f>
        <v>水</v>
      </c>
      <c r="E56" s="42"/>
      <c r="F56" s="23"/>
      <c r="G56" s="12"/>
      <c r="H56" s="529"/>
      <c r="I56" s="530"/>
      <c r="J56" s="14"/>
      <c r="K56" s="12"/>
      <c r="L56" s="32"/>
      <c r="M56" s="11">
        <f t="shared" ref="M56:O66" ca="1" si="8">C56</f>
        <v>46043</v>
      </c>
      <c r="N56" s="12" t="str">
        <f t="shared" ca="1" si="8"/>
        <v>水</v>
      </c>
      <c r="O56" s="41">
        <f>E56</f>
        <v>0</v>
      </c>
      <c r="P56" s="14">
        <f t="shared" ref="P56:P66" si="9">F56</f>
        <v>0</v>
      </c>
      <c r="Q56" s="24"/>
      <c r="R56" s="531"/>
      <c r="S56" s="532"/>
      <c r="T56" s="23"/>
      <c r="U56" s="24"/>
    </row>
    <row r="57" spans="1:21" ht="46.5" customHeight="1" x14ac:dyDescent="0.15">
      <c r="A57">
        <v>388</v>
      </c>
      <c r="C57" s="11">
        <f ca="1">1+C56</f>
        <v>46044</v>
      </c>
      <c r="D57" s="12" t="str">
        <f t="shared" ca="1" si="7"/>
        <v>木</v>
      </c>
      <c r="E57" s="42"/>
      <c r="F57" s="23"/>
      <c r="G57" s="12"/>
      <c r="H57" s="529"/>
      <c r="I57" s="530"/>
      <c r="J57" s="14"/>
      <c r="K57" s="12"/>
      <c r="L57" s="32"/>
      <c r="M57" s="11">
        <f t="shared" ca="1" si="8"/>
        <v>46044</v>
      </c>
      <c r="N57" s="12" t="str">
        <f t="shared" ca="1" si="8"/>
        <v>木</v>
      </c>
      <c r="O57" s="41">
        <f t="shared" si="8"/>
        <v>0</v>
      </c>
      <c r="P57" s="14">
        <f t="shared" si="9"/>
        <v>0</v>
      </c>
      <c r="Q57" s="24"/>
      <c r="R57" s="531"/>
      <c r="S57" s="532"/>
      <c r="T57" s="23"/>
      <c r="U57" s="24"/>
    </row>
    <row r="58" spans="1:21" ht="46.5" customHeight="1" x14ac:dyDescent="0.15">
      <c r="A58">
        <v>389</v>
      </c>
      <c r="C58" s="11">
        <f t="shared" ref="C58:C65" ca="1" si="10">1+C57</f>
        <v>46045</v>
      </c>
      <c r="D58" s="12" t="str">
        <f t="shared" ca="1" si="7"/>
        <v>金</v>
      </c>
      <c r="E58" s="42"/>
      <c r="F58" s="23"/>
      <c r="G58" s="10"/>
      <c r="H58" s="529"/>
      <c r="I58" s="530"/>
      <c r="J58" s="14"/>
      <c r="K58" s="12"/>
      <c r="L58" s="32"/>
      <c r="M58" s="11">
        <f t="shared" ca="1" si="8"/>
        <v>46045</v>
      </c>
      <c r="N58" s="12" t="str">
        <f t="shared" ca="1" si="8"/>
        <v>金</v>
      </c>
      <c r="O58" s="41">
        <f t="shared" si="8"/>
        <v>0</v>
      </c>
      <c r="P58" s="14">
        <f t="shared" si="9"/>
        <v>0</v>
      </c>
      <c r="Q58" s="24"/>
      <c r="R58" s="531"/>
      <c r="S58" s="532"/>
      <c r="T58" s="23"/>
      <c r="U58" s="24"/>
    </row>
    <row r="59" spans="1:21" ht="46.5" customHeight="1" x14ac:dyDescent="0.15">
      <c r="A59">
        <v>390</v>
      </c>
      <c r="C59" s="11">
        <f t="shared" ca="1" si="10"/>
        <v>46046</v>
      </c>
      <c r="D59" s="12" t="str">
        <f t="shared" ca="1" si="7"/>
        <v>土</v>
      </c>
      <c r="E59" s="42"/>
      <c r="F59" s="23"/>
      <c r="G59" s="10"/>
      <c r="H59" s="529"/>
      <c r="I59" s="530"/>
      <c r="J59" s="14"/>
      <c r="K59" s="12"/>
      <c r="L59" s="32"/>
      <c r="M59" s="11">
        <f t="shared" ca="1" si="8"/>
        <v>46046</v>
      </c>
      <c r="N59" s="12" t="str">
        <f t="shared" ca="1" si="8"/>
        <v>土</v>
      </c>
      <c r="O59" s="41">
        <f t="shared" si="8"/>
        <v>0</v>
      </c>
      <c r="P59" s="14">
        <f t="shared" si="9"/>
        <v>0</v>
      </c>
      <c r="Q59" s="24"/>
      <c r="R59" s="531"/>
      <c r="S59" s="532"/>
      <c r="T59" s="23"/>
      <c r="U59" s="24"/>
    </row>
    <row r="60" spans="1:21" ht="46.5" customHeight="1" x14ac:dyDescent="0.15">
      <c r="A60">
        <v>391</v>
      </c>
      <c r="C60" s="11">
        <f t="shared" ca="1" si="10"/>
        <v>46047</v>
      </c>
      <c r="D60" s="12" t="str">
        <f t="shared" ca="1" si="7"/>
        <v>日</v>
      </c>
      <c r="E60" s="42"/>
      <c r="F60" s="23"/>
      <c r="G60" s="12"/>
      <c r="H60" s="529"/>
      <c r="I60" s="530"/>
      <c r="J60" s="14"/>
      <c r="K60" s="12"/>
      <c r="L60" s="32"/>
      <c r="M60" s="11">
        <f t="shared" ca="1" si="8"/>
        <v>46047</v>
      </c>
      <c r="N60" s="12" t="str">
        <f t="shared" ca="1" si="8"/>
        <v>日</v>
      </c>
      <c r="O60" s="41">
        <f t="shared" si="8"/>
        <v>0</v>
      </c>
      <c r="P60" s="14">
        <f t="shared" si="9"/>
        <v>0</v>
      </c>
      <c r="Q60" s="24"/>
      <c r="R60" s="531"/>
      <c r="S60" s="532"/>
      <c r="T60" s="23"/>
      <c r="U60" s="24"/>
    </row>
    <row r="61" spans="1:21" ht="46.5" customHeight="1" x14ac:dyDescent="0.15">
      <c r="A61">
        <v>392</v>
      </c>
      <c r="C61" s="11">
        <f t="shared" ca="1" si="10"/>
        <v>46048</v>
      </c>
      <c r="D61" s="12" t="str">
        <f t="shared" ca="1" si="7"/>
        <v>月</v>
      </c>
      <c r="E61" s="42"/>
      <c r="F61" s="23"/>
      <c r="G61" s="12"/>
      <c r="H61" s="529"/>
      <c r="I61" s="530"/>
      <c r="J61" s="14"/>
      <c r="K61" s="12"/>
      <c r="L61" s="32"/>
      <c r="M61" s="11">
        <f t="shared" ca="1" si="8"/>
        <v>46048</v>
      </c>
      <c r="N61" s="12" t="str">
        <f t="shared" ca="1" si="8"/>
        <v>月</v>
      </c>
      <c r="O61" s="41">
        <f t="shared" si="8"/>
        <v>0</v>
      </c>
      <c r="P61" s="14">
        <f t="shared" si="9"/>
        <v>0</v>
      </c>
      <c r="Q61" s="24"/>
      <c r="R61" s="531"/>
      <c r="S61" s="532"/>
      <c r="T61" s="23"/>
      <c r="U61" s="24"/>
    </row>
    <row r="62" spans="1:21" ht="46.5" customHeight="1" x14ac:dyDescent="0.15">
      <c r="A62">
        <v>393</v>
      </c>
      <c r="C62" s="11">
        <f t="shared" ca="1" si="10"/>
        <v>46049</v>
      </c>
      <c r="D62" s="12" t="str">
        <f t="shared" ca="1" si="7"/>
        <v>火</v>
      </c>
      <c r="E62" s="42"/>
      <c r="F62" s="23"/>
      <c r="G62" s="12"/>
      <c r="H62" s="529"/>
      <c r="I62" s="530"/>
      <c r="J62" s="14"/>
      <c r="K62" s="12"/>
      <c r="L62" s="32"/>
      <c r="M62" s="11">
        <f t="shared" ca="1" si="8"/>
        <v>46049</v>
      </c>
      <c r="N62" s="12" t="str">
        <f t="shared" ca="1" si="8"/>
        <v>火</v>
      </c>
      <c r="O62" s="41">
        <f t="shared" si="8"/>
        <v>0</v>
      </c>
      <c r="P62" s="14">
        <f t="shared" si="9"/>
        <v>0</v>
      </c>
      <c r="Q62" s="24"/>
      <c r="R62" s="531"/>
      <c r="S62" s="532"/>
      <c r="T62" s="23"/>
      <c r="U62" s="24"/>
    </row>
    <row r="63" spans="1:21" ht="46.5" customHeight="1" x14ac:dyDescent="0.15">
      <c r="A63">
        <v>394</v>
      </c>
      <c r="C63" s="11">
        <f t="shared" ca="1" si="10"/>
        <v>46050</v>
      </c>
      <c r="D63" s="12" t="str">
        <f t="shared" ca="1" si="7"/>
        <v>水</v>
      </c>
      <c r="E63" s="42"/>
      <c r="F63" s="23"/>
      <c r="G63" s="12"/>
      <c r="H63" s="529"/>
      <c r="I63" s="530"/>
      <c r="J63" s="14"/>
      <c r="K63" s="12"/>
      <c r="L63" s="32"/>
      <c r="M63" s="11">
        <f t="shared" ca="1" si="8"/>
        <v>46050</v>
      </c>
      <c r="N63" s="12" t="str">
        <f t="shared" ca="1" si="8"/>
        <v>水</v>
      </c>
      <c r="O63" s="41">
        <f t="shared" si="8"/>
        <v>0</v>
      </c>
      <c r="P63" s="14">
        <f t="shared" si="9"/>
        <v>0</v>
      </c>
      <c r="Q63" s="24"/>
      <c r="R63" s="531"/>
      <c r="S63" s="532"/>
      <c r="T63" s="23"/>
      <c r="U63" s="24"/>
    </row>
    <row r="64" spans="1:21" ht="46.5" customHeight="1" x14ac:dyDescent="0.15">
      <c r="A64">
        <v>395</v>
      </c>
      <c r="C64" s="11">
        <f t="shared" ca="1" si="10"/>
        <v>46051</v>
      </c>
      <c r="D64" s="12" t="str">
        <f t="shared" ca="1" si="7"/>
        <v>木</v>
      </c>
      <c r="E64" s="42"/>
      <c r="F64" s="23"/>
      <c r="G64" s="12"/>
      <c r="H64" s="529"/>
      <c r="I64" s="530"/>
      <c r="J64" s="14"/>
      <c r="K64" s="12"/>
      <c r="L64" s="32"/>
      <c r="M64" s="11">
        <f t="shared" ca="1" si="8"/>
        <v>46051</v>
      </c>
      <c r="N64" s="12" t="str">
        <f t="shared" ca="1" si="8"/>
        <v>木</v>
      </c>
      <c r="O64" s="41">
        <f t="shared" si="8"/>
        <v>0</v>
      </c>
      <c r="P64" s="14">
        <f t="shared" si="9"/>
        <v>0</v>
      </c>
      <c r="Q64" s="24"/>
      <c r="R64" s="531"/>
      <c r="S64" s="532"/>
      <c r="T64" s="23"/>
      <c r="U64" s="24"/>
    </row>
    <row r="65" spans="1:21" ht="46.5" customHeight="1" x14ac:dyDescent="0.15">
      <c r="A65">
        <v>396</v>
      </c>
      <c r="C65" s="11">
        <f t="shared" ca="1" si="10"/>
        <v>46052</v>
      </c>
      <c r="D65" s="12" t="str">
        <f t="shared" ca="1" si="7"/>
        <v>金</v>
      </c>
      <c r="E65" s="42"/>
      <c r="F65" s="23"/>
      <c r="G65" s="12"/>
      <c r="H65" s="529"/>
      <c r="I65" s="530"/>
      <c r="J65" s="14"/>
      <c r="K65" s="12"/>
      <c r="L65" s="32"/>
      <c r="M65" s="11">
        <f t="shared" ca="1" si="8"/>
        <v>46052</v>
      </c>
      <c r="N65" s="12" t="str">
        <f t="shared" ca="1" si="8"/>
        <v>金</v>
      </c>
      <c r="O65" s="41">
        <f t="shared" si="8"/>
        <v>0</v>
      </c>
      <c r="P65" s="14">
        <f t="shared" si="9"/>
        <v>0</v>
      </c>
      <c r="Q65" s="24"/>
      <c r="R65" s="531"/>
      <c r="S65" s="532"/>
      <c r="T65" s="23"/>
      <c r="U65" s="24"/>
    </row>
    <row r="66" spans="1:21" ht="46.5" customHeight="1" x14ac:dyDescent="0.15">
      <c r="A66">
        <v>397</v>
      </c>
      <c r="C66" s="11">
        <f ca="1">1+C65</f>
        <v>46053</v>
      </c>
      <c r="D66" s="12" t="str">
        <f t="shared" ca="1" si="7"/>
        <v>土</v>
      </c>
      <c r="E66" s="42"/>
      <c r="F66" s="23"/>
      <c r="G66" s="12"/>
      <c r="H66" s="529"/>
      <c r="I66" s="530"/>
      <c r="J66" s="14"/>
      <c r="K66" s="12"/>
      <c r="L66" s="32"/>
      <c r="M66" s="11">
        <f t="shared" ca="1" si="8"/>
        <v>46053</v>
      </c>
      <c r="N66" s="12" t="str">
        <f t="shared" ca="1" si="8"/>
        <v>土</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398</v>
      </c>
      <c r="C16" s="11">
        <f ca="1">VLOOKUP(ｶﾚﾝﾀﾞｰ!$QT$1,ｶﾚﾝﾀﾞｰ!$QS$5:$AGJ$45,14,FALSE)</f>
        <v>46054</v>
      </c>
      <c r="D16" s="12" t="str">
        <f ca="1">IF(C16="","",TEXT(C16,"AAA"))</f>
        <v>日</v>
      </c>
      <c r="E16" s="42"/>
      <c r="F16" s="23"/>
      <c r="G16" s="12"/>
      <c r="H16" s="529"/>
      <c r="I16" s="530"/>
      <c r="J16" s="14"/>
      <c r="K16" s="12"/>
      <c r="L16" s="32"/>
      <c r="M16" s="11">
        <f ca="1">C16</f>
        <v>46054</v>
      </c>
      <c r="N16" s="12" t="str">
        <f ca="1">D16</f>
        <v>日</v>
      </c>
      <c r="O16" s="41">
        <f>E16</f>
        <v>0</v>
      </c>
      <c r="P16" s="14">
        <f>F16</f>
        <v>0</v>
      </c>
      <c r="Q16" s="24"/>
      <c r="R16" s="531"/>
      <c r="S16" s="532"/>
      <c r="T16" s="23"/>
      <c r="U16" s="24"/>
    </row>
    <row r="17" spans="1:21" ht="46.5" customHeight="1" x14ac:dyDescent="0.15">
      <c r="A17">
        <v>399</v>
      </c>
      <c r="C17" s="11">
        <f ca="1">1+C16</f>
        <v>46055</v>
      </c>
      <c r="D17" s="12" t="str">
        <f t="shared" ref="D17:D25" ca="1" si="0">IF(C17="","",TEXT(C17,"AAA"))</f>
        <v>月</v>
      </c>
      <c r="E17" s="42"/>
      <c r="F17" s="23"/>
      <c r="G17" s="12"/>
      <c r="H17" s="529"/>
      <c r="I17" s="530"/>
      <c r="J17" s="14"/>
      <c r="K17" s="12"/>
      <c r="L17" s="32"/>
      <c r="M17" s="11">
        <f t="shared" ref="M17:P26" ca="1" si="1">C17</f>
        <v>46055</v>
      </c>
      <c r="N17" s="12" t="str">
        <f t="shared" ca="1" si="1"/>
        <v>月</v>
      </c>
      <c r="O17" s="41">
        <f t="shared" si="1"/>
        <v>0</v>
      </c>
      <c r="P17" s="14">
        <f t="shared" si="1"/>
        <v>0</v>
      </c>
      <c r="Q17" s="24"/>
      <c r="R17" s="531"/>
      <c r="S17" s="532"/>
      <c r="T17" s="23"/>
      <c r="U17" s="24"/>
    </row>
    <row r="18" spans="1:21" ht="46.5" customHeight="1" x14ac:dyDescent="0.15">
      <c r="A18">
        <v>400</v>
      </c>
      <c r="C18" s="11">
        <f t="shared" ref="C18:C24" ca="1" si="2">1+C17</f>
        <v>46056</v>
      </c>
      <c r="D18" s="12" t="str">
        <f t="shared" ca="1" si="0"/>
        <v>火</v>
      </c>
      <c r="E18" s="42"/>
      <c r="F18" s="23"/>
      <c r="G18" s="10"/>
      <c r="H18" s="529"/>
      <c r="I18" s="530"/>
      <c r="J18" s="14"/>
      <c r="K18" s="12"/>
      <c r="L18" s="32"/>
      <c r="M18" s="11">
        <f t="shared" ca="1" si="1"/>
        <v>46056</v>
      </c>
      <c r="N18" s="12" t="str">
        <f t="shared" ca="1" si="1"/>
        <v>火</v>
      </c>
      <c r="O18" s="41">
        <f t="shared" si="1"/>
        <v>0</v>
      </c>
      <c r="P18" s="14">
        <f t="shared" si="1"/>
        <v>0</v>
      </c>
      <c r="Q18" s="24"/>
      <c r="R18" s="531"/>
      <c r="S18" s="532"/>
      <c r="T18" s="23"/>
      <c r="U18" s="24"/>
    </row>
    <row r="19" spans="1:21" ht="46.5" customHeight="1" x14ac:dyDescent="0.15">
      <c r="A19">
        <v>401</v>
      </c>
      <c r="C19" s="11">
        <f t="shared" ca="1" si="2"/>
        <v>46057</v>
      </c>
      <c r="D19" s="12" t="str">
        <f t="shared" ca="1" si="0"/>
        <v>水</v>
      </c>
      <c r="E19" s="42"/>
      <c r="F19" s="23"/>
      <c r="G19" s="10"/>
      <c r="H19" s="529"/>
      <c r="I19" s="530"/>
      <c r="J19" s="14"/>
      <c r="K19" s="12"/>
      <c r="L19" s="32"/>
      <c r="M19" s="11">
        <f t="shared" ca="1" si="1"/>
        <v>46057</v>
      </c>
      <c r="N19" s="12" t="str">
        <f t="shared" ca="1" si="1"/>
        <v>水</v>
      </c>
      <c r="O19" s="41">
        <f t="shared" si="1"/>
        <v>0</v>
      </c>
      <c r="P19" s="14">
        <f t="shared" si="1"/>
        <v>0</v>
      </c>
      <c r="Q19" s="24"/>
      <c r="R19" s="531"/>
      <c r="S19" s="532"/>
      <c r="T19" s="23"/>
      <c r="U19" s="24"/>
    </row>
    <row r="20" spans="1:21" ht="46.5" customHeight="1" x14ac:dyDescent="0.15">
      <c r="A20">
        <v>402</v>
      </c>
      <c r="C20" s="11">
        <f t="shared" ca="1" si="2"/>
        <v>46058</v>
      </c>
      <c r="D20" s="12" t="str">
        <f t="shared" ca="1" si="0"/>
        <v>木</v>
      </c>
      <c r="E20" s="42"/>
      <c r="F20" s="23"/>
      <c r="G20" s="12"/>
      <c r="H20" s="529"/>
      <c r="I20" s="530"/>
      <c r="J20" s="14"/>
      <c r="K20" s="12"/>
      <c r="L20" s="32"/>
      <c r="M20" s="11">
        <f t="shared" ca="1" si="1"/>
        <v>46058</v>
      </c>
      <c r="N20" s="12" t="str">
        <f t="shared" ca="1" si="1"/>
        <v>木</v>
      </c>
      <c r="O20" s="41">
        <f t="shared" si="1"/>
        <v>0</v>
      </c>
      <c r="P20" s="14">
        <f t="shared" si="1"/>
        <v>0</v>
      </c>
      <c r="Q20" s="24"/>
      <c r="R20" s="531"/>
      <c r="S20" s="532"/>
      <c r="T20" s="23"/>
      <c r="U20" s="24"/>
    </row>
    <row r="21" spans="1:21" ht="46.5" customHeight="1" x14ac:dyDescent="0.15">
      <c r="A21">
        <v>403</v>
      </c>
      <c r="C21" s="11">
        <f t="shared" ca="1" si="2"/>
        <v>46059</v>
      </c>
      <c r="D21" s="12" t="str">
        <f t="shared" ca="1" si="0"/>
        <v>金</v>
      </c>
      <c r="E21" s="42"/>
      <c r="F21" s="23"/>
      <c r="G21" s="12"/>
      <c r="H21" s="529"/>
      <c r="I21" s="530"/>
      <c r="J21" s="14"/>
      <c r="K21" s="12"/>
      <c r="L21" s="32"/>
      <c r="M21" s="11">
        <f t="shared" ca="1" si="1"/>
        <v>46059</v>
      </c>
      <c r="N21" s="12" t="str">
        <f t="shared" ca="1" si="1"/>
        <v>金</v>
      </c>
      <c r="O21" s="41">
        <f t="shared" si="1"/>
        <v>0</v>
      </c>
      <c r="P21" s="14">
        <f t="shared" si="1"/>
        <v>0</v>
      </c>
      <c r="Q21" s="24"/>
      <c r="R21" s="531"/>
      <c r="S21" s="532"/>
      <c r="T21" s="23"/>
      <c r="U21" s="24"/>
    </row>
    <row r="22" spans="1:21" ht="46.5" customHeight="1" x14ac:dyDescent="0.15">
      <c r="A22">
        <v>404</v>
      </c>
      <c r="C22" s="11">
        <f t="shared" ca="1" si="2"/>
        <v>46060</v>
      </c>
      <c r="D22" s="12" t="str">
        <f t="shared" ca="1" si="0"/>
        <v>土</v>
      </c>
      <c r="E22" s="42"/>
      <c r="F22" s="23"/>
      <c r="G22" s="12"/>
      <c r="H22" s="529"/>
      <c r="I22" s="530"/>
      <c r="J22" s="14"/>
      <c r="K22" s="12"/>
      <c r="L22" s="32"/>
      <c r="M22" s="11">
        <f t="shared" ca="1" si="1"/>
        <v>46060</v>
      </c>
      <c r="N22" s="12" t="str">
        <f t="shared" ca="1" si="1"/>
        <v>土</v>
      </c>
      <c r="O22" s="41">
        <f t="shared" si="1"/>
        <v>0</v>
      </c>
      <c r="P22" s="14">
        <f t="shared" si="1"/>
        <v>0</v>
      </c>
      <c r="Q22" s="24"/>
      <c r="R22" s="531"/>
      <c r="S22" s="532"/>
      <c r="T22" s="23"/>
      <c r="U22" s="24"/>
    </row>
    <row r="23" spans="1:21" ht="46.5" customHeight="1" x14ac:dyDescent="0.15">
      <c r="A23">
        <v>405</v>
      </c>
      <c r="C23" s="11">
        <f t="shared" ca="1" si="2"/>
        <v>46061</v>
      </c>
      <c r="D23" s="12" t="str">
        <f t="shared" ca="1" si="0"/>
        <v>日</v>
      </c>
      <c r="E23" s="42"/>
      <c r="F23" s="23"/>
      <c r="G23" s="12"/>
      <c r="H23" s="529"/>
      <c r="I23" s="530"/>
      <c r="J23" s="14"/>
      <c r="K23" s="12"/>
      <c r="L23" s="32"/>
      <c r="M23" s="11">
        <f t="shared" ca="1" si="1"/>
        <v>46061</v>
      </c>
      <c r="N23" s="12" t="str">
        <f t="shared" ca="1" si="1"/>
        <v>日</v>
      </c>
      <c r="O23" s="41">
        <f t="shared" si="1"/>
        <v>0</v>
      </c>
      <c r="P23" s="14">
        <f t="shared" si="1"/>
        <v>0</v>
      </c>
      <c r="Q23" s="24"/>
      <c r="R23" s="531"/>
      <c r="S23" s="532"/>
      <c r="T23" s="23"/>
      <c r="U23" s="24"/>
    </row>
    <row r="24" spans="1:21" ht="46.5" customHeight="1" x14ac:dyDescent="0.15">
      <c r="A24">
        <v>406</v>
      </c>
      <c r="C24" s="11">
        <f t="shared" ca="1" si="2"/>
        <v>46062</v>
      </c>
      <c r="D24" s="12" t="str">
        <f t="shared" ca="1" si="0"/>
        <v>月</v>
      </c>
      <c r="E24" s="42"/>
      <c r="F24" s="23"/>
      <c r="G24" s="12"/>
      <c r="H24" s="529"/>
      <c r="I24" s="530"/>
      <c r="J24" s="14"/>
      <c r="K24" s="12"/>
      <c r="L24" s="32"/>
      <c r="M24" s="11">
        <f t="shared" ca="1" si="1"/>
        <v>46062</v>
      </c>
      <c r="N24" s="12" t="str">
        <f t="shared" ca="1" si="1"/>
        <v>月</v>
      </c>
      <c r="O24" s="41">
        <f t="shared" si="1"/>
        <v>0</v>
      </c>
      <c r="P24" s="14">
        <f t="shared" si="1"/>
        <v>0</v>
      </c>
      <c r="Q24" s="24"/>
      <c r="R24" s="531"/>
      <c r="S24" s="532"/>
      <c r="T24" s="23"/>
      <c r="U24" s="24"/>
    </row>
    <row r="25" spans="1:21" ht="46.5" customHeight="1" x14ac:dyDescent="0.15">
      <c r="A25">
        <v>407</v>
      </c>
      <c r="C25" s="11">
        <f ca="1">1+C24</f>
        <v>46063</v>
      </c>
      <c r="D25" s="12" t="str">
        <f t="shared" ca="1" si="0"/>
        <v>火</v>
      </c>
      <c r="E25" s="42"/>
      <c r="F25" s="23"/>
      <c r="G25" s="12"/>
      <c r="H25" s="529"/>
      <c r="I25" s="530"/>
      <c r="J25" s="14"/>
      <c r="K25" s="12"/>
      <c r="L25" s="32"/>
      <c r="M25" s="11">
        <f t="shared" ca="1" si="1"/>
        <v>46063</v>
      </c>
      <c r="N25" s="12" t="str">
        <f t="shared" ca="1" si="1"/>
        <v>火</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408</v>
      </c>
      <c r="C36" s="11">
        <f ca="1">1+C25</f>
        <v>46064</v>
      </c>
      <c r="D36" s="12" t="str">
        <f ca="1">IF(C36="","",TEXT(C36,"AAA"))</f>
        <v>水</v>
      </c>
      <c r="E36" s="42"/>
      <c r="F36" s="23"/>
      <c r="G36" s="12"/>
      <c r="H36" s="529"/>
      <c r="I36" s="530"/>
      <c r="J36" s="14"/>
      <c r="K36" s="12"/>
      <c r="L36" s="32"/>
      <c r="M36" s="11">
        <f t="shared" ref="M36:O46" ca="1" si="3">C36</f>
        <v>46064</v>
      </c>
      <c r="N36" s="12" t="str">
        <f t="shared" ca="1" si="3"/>
        <v>水</v>
      </c>
      <c r="O36" s="41">
        <f>E36</f>
        <v>0</v>
      </c>
      <c r="P36" s="14">
        <f t="shared" ref="P36:P46" si="4">F36</f>
        <v>0</v>
      </c>
      <c r="Q36" s="24"/>
      <c r="R36" s="531"/>
      <c r="S36" s="532"/>
      <c r="T36" s="23"/>
      <c r="U36" s="24"/>
    </row>
    <row r="37" spans="1:21" ht="46.5" customHeight="1" x14ac:dyDescent="0.15">
      <c r="A37">
        <v>409</v>
      </c>
      <c r="C37" s="11">
        <f ca="1">1+C36</f>
        <v>46065</v>
      </c>
      <c r="D37" s="12" t="str">
        <f t="shared" ref="D37:D45" ca="1" si="5">IF(C37="","",TEXT(C37,"AAA"))</f>
        <v>木</v>
      </c>
      <c r="E37" s="42"/>
      <c r="F37" s="23"/>
      <c r="G37" s="12"/>
      <c r="H37" s="529"/>
      <c r="I37" s="530"/>
      <c r="J37" s="14"/>
      <c r="K37" s="12"/>
      <c r="L37" s="32"/>
      <c r="M37" s="11">
        <f t="shared" ca="1" si="3"/>
        <v>46065</v>
      </c>
      <c r="N37" s="12" t="str">
        <f t="shared" ca="1" si="3"/>
        <v>木</v>
      </c>
      <c r="O37" s="41">
        <f t="shared" si="3"/>
        <v>0</v>
      </c>
      <c r="P37" s="14">
        <f t="shared" si="4"/>
        <v>0</v>
      </c>
      <c r="Q37" s="24"/>
      <c r="R37" s="531"/>
      <c r="S37" s="532"/>
      <c r="T37" s="23"/>
      <c r="U37" s="24"/>
    </row>
    <row r="38" spans="1:21" ht="46.5" customHeight="1" x14ac:dyDescent="0.15">
      <c r="A38">
        <v>410</v>
      </c>
      <c r="C38" s="11">
        <f t="shared" ref="C38:C45" ca="1" si="6">1+C37</f>
        <v>46066</v>
      </c>
      <c r="D38" s="12" t="str">
        <f t="shared" ca="1" si="5"/>
        <v>金</v>
      </c>
      <c r="E38" s="42"/>
      <c r="F38" s="23"/>
      <c r="G38" s="10"/>
      <c r="H38" s="529"/>
      <c r="I38" s="530"/>
      <c r="J38" s="14"/>
      <c r="K38" s="12"/>
      <c r="L38" s="32"/>
      <c r="M38" s="11">
        <f t="shared" ca="1" si="3"/>
        <v>46066</v>
      </c>
      <c r="N38" s="12" t="str">
        <f t="shared" ca="1" si="3"/>
        <v>金</v>
      </c>
      <c r="O38" s="41">
        <f t="shared" si="3"/>
        <v>0</v>
      </c>
      <c r="P38" s="14">
        <f t="shared" si="4"/>
        <v>0</v>
      </c>
      <c r="Q38" s="24"/>
      <c r="R38" s="531"/>
      <c r="S38" s="532"/>
      <c r="T38" s="23"/>
      <c r="U38" s="24"/>
    </row>
    <row r="39" spans="1:21" ht="46.5" customHeight="1" x14ac:dyDescent="0.15">
      <c r="A39">
        <v>411</v>
      </c>
      <c r="C39" s="11">
        <f t="shared" ca="1" si="6"/>
        <v>46067</v>
      </c>
      <c r="D39" s="12" t="str">
        <f t="shared" ca="1" si="5"/>
        <v>土</v>
      </c>
      <c r="E39" s="42"/>
      <c r="F39" s="23"/>
      <c r="G39" s="10"/>
      <c r="H39" s="529"/>
      <c r="I39" s="530"/>
      <c r="J39" s="14"/>
      <c r="K39" s="12"/>
      <c r="L39" s="32"/>
      <c r="M39" s="11">
        <f t="shared" ca="1" si="3"/>
        <v>46067</v>
      </c>
      <c r="N39" s="12" t="str">
        <f t="shared" ca="1" si="3"/>
        <v>土</v>
      </c>
      <c r="O39" s="41">
        <f t="shared" si="3"/>
        <v>0</v>
      </c>
      <c r="P39" s="14">
        <f t="shared" si="4"/>
        <v>0</v>
      </c>
      <c r="Q39" s="24"/>
      <c r="R39" s="531"/>
      <c r="S39" s="532"/>
      <c r="T39" s="23"/>
      <c r="U39" s="24"/>
    </row>
    <row r="40" spans="1:21" ht="46.5" customHeight="1" x14ac:dyDescent="0.15">
      <c r="A40">
        <v>412</v>
      </c>
      <c r="C40" s="11">
        <f t="shared" ca="1" si="6"/>
        <v>46068</v>
      </c>
      <c r="D40" s="12" t="str">
        <f t="shared" ca="1" si="5"/>
        <v>日</v>
      </c>
      <c r="E40" s="42"/>
      <c r="F40" s="23"/>
      <c r="G40" s="12"/>
      <c r="H40" s="529"/>
      <c r="I40" s="530"/>
      <c r="J40" s="14"/>
      <c r="K40" s="12"/>
      <c r="L40" s="32"/>
      <c r="M40" s="11">
        <f t="shared" ca="1" si="3"/>
        <v>46068</v>
      </c>
      <c r="N40" s="12" t="str">
        <f t="shared" ca="1" si="3"/>
        <v>日</v>
      </c>
      <c r="O40" s="41">
        <f t="shared" si="3"/>
        <v>0</v>
      </c>
      <c r="P40" s="14">
        <f t="shared" si="4"/>
        <v>0</v>
      </c>
      <c r="Q40" s="24"/>
      <c r="R40" s="531"/>
      <c r="S40" s="532"/>
      <c r="T40" s="23"/>
      <c r="U40" s="24"/>
    </row>
    <row r="41" spans="1:21" ht="46.5" customHeight="1" x14ac:dyDescent="0.15">
      <c r="A41">
        <v>413</v>
      </c>
      <c r="C41" s="11">
        <f t="shared" ca="1" si="6"/>
        <v>46069</v>
      </c>
      <c r="D41" s="12" t="str">
        <f t="shared" ca="1" si="5"/>
        <v>月</v>
      </c>
      <c r="E41" s="42"/>
      <c r="F41" s="23"/>
      <c r="G41" s="12"/>
      <c r="H41" s="529"/>
      <c r="I41" s="530"/>
      <c r="J41" s="14"/>
      <c r="K41" s="12"/>
      <c r="L41" s="32"/>
      <c r="M41" s="11">
        <f t="shared" ca="1" si="3"/>
        <v>46069</v>
      </c>
      <c r="N41" s="12" t="str">
        <f t="shared" ca="1" si="3"/>
        <v>月</v>
      </c>
      <c r="O41" s="41">
        <f t="shared" si="3"/>
        <v>0</v>
      </c>
      <c r="P41" s="14">
        <f t="shared" si="4"/>
        <v>0</v>
      </c>
      <c r="Q41" s="24"/>
      <c r="R41" s="531"/>
      <c r="S41" s="532"/>
      <c r="T41" s="23"/>
      <c r="U41" s="24"/>
    </row>
    <row r="42" spans="1:21" ht="46.5" customHeight="1" x14ac:dyDescent="0.15">
      <c r="A42">
        <v>414</v>
      </c>
      <c r="C42" s="11">
        <f t="shared" ca="1" si="6"/>
        <v>46070</v>
      </c>
      <c r="D42" s="12" t="str">
        <f t="shared" ca="1" si="5"/>
        <v>火</v>
      </c>
      <c r="E42" s="42"/>
      <c r="F42" s="23"/>
      <c r="G42" s="12"/>
      <c r="H42" s="529"/>
      <c r="I42" s="530"/>
      <c r="J42" s="14"/>
      <c r="K42" s="12"/>
      <c r="L42" s="32"/>
      <c r="M42" s="11">
        <f t="shared" ca="1" si="3"/>
        <v>46070</v>
      </c>
      <c r="N42" s="12" t="str">
        <f t="shared" ca="1" si="3"/>
        <v>火</v>
      </c>
      <c r="O42" s="41">
        <f t="shared" si="3"/>
        <v>0</v>
      </c>
      <c r="P42" s="14">
        <f t="shared" si="4"/>
        <v>0</v>
      </c>
      <c r="Q42" s="24"/>
      <c r="R42" s="531"/>
      <c r="S42" s="532"/>
      <c r="T42" s="23"/>
      <c r="U42" s="24"/>
    </row>
    <row r="43" spans="1:21" ht="46.5" customHeight="1" x14ac:dyDescent="0.15">
      <c r="A43">
        <v>415</v>
      </c>
      <c r="C43" s="11">
        <f t="shared" ca="1" si="6"/>
        <v>46071</v>
      </c>
      <c r="D43" s="12" t="str">
        <f t="shared" ca="1" si="5"/>
        <v>水</v>
      </c>
      <c r="E43" s="42"/>
      <c r="F43" s="23"/>
      <c r="G43" s="12"/>
      <c r="H43" s="529"/>
      <c r="I43" s="530"/>
      <c r="J43" s="14"/>
      <c r="K43" s="12"/>
      <c r="L43" s="32"/>
      <c r="M43" s="11">
        <f t="shared" ca="1" si="3"/>
        <v>46071</v>
      </c>
      <c r="N43" s="12" t="str">
        <f t="shared" ca="1" si="3"/>
        <v>水</v>
      </c>
      <c r="O43" s="41">
        <f t="shared" si="3"/>
        <v>0</v>
      </c>
      <c r="P43" s="14">
        <f t="shared" si="4"/>
        <v>0</v>
      </c>
      <c r="Q43" s="24"/>
      <c r="R43" s="531"/>
      <c r="S43" s="532"/>
      <c r="T43" s="23"/>
      <c r="U43" s="24"/>
    </row>
    <row r="44" spans="1:21" ht="46.5" customHeight="1" x14ac:dyDescent="0.15">
      <c r="A44">
        <v>416</v>
      </c>
      <c r="C44" s="11">
        <f t="shared" ca="1" si="6"/>
        <v>46072</v>
      </c>
      <c r="D44" s="12" t="str">
        <f t="shared" ca="1" si="5"/>
        <v>木</v>
      </c>
      <c r="E44" s="42"/>
      <c r="F44" s="23"/>
      <c r="G44" s="12"/>
      <c r="H44" s="529"/>
      <c r="I44" s="530"/>
      <c r="J44" s="14"/>
      <c r="K44" s="12"/>
      <c r="L44" s="32"/>
      <c r="M44" s="11">
        <f t="shared" ca="1" si="3"/>
        <v>46072</v>
      </c>
      <c r="N44" s="12" t="str">
        <f t="shared" ca="1" si="3"/>
        <v>木</v>
      </c>
      <c r="O44" s="41">
        <f t="shared" si="3"/>
        <v>0</v>
      </c>
      <c r="P44" s="14">
        <f t="shared" si="4"/>
        <v>0</v>
      </c>
      <c r="Q44" s="24"/>
      <c r="R44" s="531"/>
      <c r="S44" s="532"/>
      <c r="T44" s="23"/>
      <c r="U44" s="24"/>
    </row>
    <row r="45" spans="1:21" ht="46.5" customHeight="1" x14ac:dyDescent="0.15">
      <c r="A45">
        <v>417</v>
      </c>
      <c r="C45" s="11">
        <f t="shared" ca="1" si="6"/>
        <v>46073</v>
      </c>
      <c r="D45" s="12" t="str">
        <f t="shared" ca="1" si="5"/>
        <v>金</v>
      </c>
      <c r="E45" s="42"/>
      <c r="F45" s="23"/>
      <c r="G45" s="12"/>
      <c r="H45" s="529"/>
      <c r="I45" s="530"/>
      <c r="J45" s="14"/>
      <c r="K45" s="12"/>
      <c r="L45" s="32"/>
      <c r="M45" s="11">
        <f t="shared" ca="1" si="3"/>
        <v>46073</v>
      </c>
      <c r="N45" s="12" t="str">
        <f t="shared" ca="1" si="3"/>
        <v>金</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418</v>
      </c>
      <c r="C56" s="11">
        <f ca="1">1+C45</f>
        <v>46074</v>
      </c>
      <c r="D56" s="12" t="str">
        <f t="shared" ref="D56:D66" ca="1" si="7">IF(C56="","",TEXT(C56,"AAA"))</f>
        <v>土</v>
      </c>
      <c r="E56" s="42"/>
      <c r="F56" s="23"/>
      <c r="G56" s="12"/>
      <c r="H56" s="529"/>
      <c r="I56" s="530"/>
      <c r="J56" s="14"/>
      <c r="K56" s="12"/>
      <c r="L56" s="32"/>
      <c r="M56" s="11">
        <f t="shared" ref="M56:O66" ca="1" si="8">C56</f>
        <v>46074</v>
      </c>
      <c r="N56" s="12" t="str">
        <f t="shared" ca="1" si="8"/>
        <v>土</v>
      </c>
      <c r="O56" s="41">
        <f>E56</f>
        <v>0</v>
      </c>
      <c r="P56" s="14">
        <f t="shared" ref="P56:P66" si="9">F56</f>
        <v>0</v>
      </c>
      <c r="Q56" s="24"/>
      <c r="R56" s="531"/>
      <c r="S56" s="532"/>
      <c r="T56" s="23"/>
      <c r="U56" s="24"/>
    </row>
    <row r="57" spans="1:21" ht="46.5" customHeight="1" x14ac:dyDescent="0.15">
      <c r="A57">
        <v>419</v>
      </c>
      <c r="C57" s="11">
        <f ca="1">1+C56</f>
        <v>46075</v>
      </c>
      <c r="D57" s="12" t="str">
        <f t="shared" ca="1" si="7"/>
        <v>日</v>
      </c>
      <c r="E57" s="42"/>
      <c r="F57" s="23"/>
      <c r="G57" s="12"/>
      <c r="H57" s="529"/>
      <c r="I57" s="530"/>
      <c r="J57" s="14"/>
      <c r="K57" s="12"/>
      <c r="L57" s="32"/>
      <c r="M57" s="11">
        <f t="shared" ca="1" si="8"/>
        <v>46075</v>
      </c>
      <c r="N57" s="12" t="str">
        <f t="shared" ca="1" si="8"/>
        <v>日</v>
      </c>
      <c r="O57" s="41">
        <f t="shared" si="8"/>
        <v>0</v>
      </c>
      <c r="P57" s="14">
        <f t="shared" si="9"/>
        <v>0</v>
      </c>
      <c r="Q57" s="24"/>
      <c r="R57" s="531"/>
      <c r="S57" s="532"/>
      <c r="T57" s="23"/>
      <c r="U57" s="24"/>
    </row>
    <row r="58" spans="1:21" ht="46.5" customHeight="1" x14ac:dyDescent="0.15">
      <c r="A58">
        <v>420</v>
      </c>
      <c r="C58" s="11">
        <f t="shared" ref="C58:C63" ca="1" si="10">1+C57</f>
        <v>46076</v>
      </c>
      <c r="D58" s="12" t="str">
        <f t="shared" ca="1" si="7"/>
        <v>月</v>
      </c>
      <c r="E58" s="42"/>
      <c r="F58" s="23"/>
      <c r="G58" s="10"/>
      <c r="H58" s="529"/>
      <c r="I58" s="530"/>
      <c r="J58" s="14"/>
      <c r="K58" s="12"/>
      <c r="L58" s="32"/>
      <c r="M58" s="11">
        <f t="shared" ca="1" si="8"/>
        <v>46076</v>
      </c>
      <c r="N58" s="12" t="str">
        <f t="shared" ca="1" si="8"/>
        <v>月</v>
      </c>
      <c r="O58" s="41">
        <f t="shared" si="8"/>
        <v>0</v>
      </c>
      <c r="P58" s="14">
        <f t="shared" si="9"/>
        <v>0</v>
      </c>
      <c r="Q58" s="24"/>
      <c r="R58" s="531"/>
      <c r="S58" s="532"/>
      <c r="T58" s="23"/>
      <c r="U58" s="24"/>
    </row>
    <row r="59" spans="1:21" ht="46.5" customHeight="1" x14ac:dyDescent="0.15">
      <c r="A59">
        <v>421</v>
      </c>
      <c r="C59" s="11">
        <f t="shared" ca="1" si="10"/>
        <v>46077</v>
      </c>
      <c r="D59" s="12" t="str">
        <f t="shared" ca="1" si="7"/>
        <v>火</v>
      </c>
      <c r="E59" s="42"/>
      <c r="F59" s="23"/>
      <c r="G59" s="10"/>
      <c r="H59" s="529"/>
      <c r="I59" s="530"/>
      <c r="J59" s="14"/>
      <c r="K59" s="12"/>
      <c r="L59" s="32"/>
      <c r="M59" s="11">
        <f t="shared" ca="1" si="8"/>
        <v>46077</v>
      </c>
      <c r="N59" s="12" t="str">
        <f t="shared" ca="1" si="8"/>
        <v>火</v>
      </c>
      <c r="O59" s="41">
        <f t="shared" si="8"/>
        <v>0</v>
      </c>
      <c r="P59" s="14">
        <f t="shared" si="9"/>
        <v>0</v>
      </c>
      <c r="Q59" s="24"/>
      <c r="R59" s="531"/>
      <c r="S59" s="532"/>
      <c r="T59" s="23"/>
      <c r="U59" s="24"/>
    </row>
    <row r="60" spans="1:21" ht="46.5" customHeight="1" x14ac:dyDescent="0.15">
      <c r="A60">
        <v>422</v>
      </c>
      <c r="C60" s="11">
        <f t="shared" ca="1" si="10"/>
        <v>46078</v>
      </c>
      <c r="D60" s="12" t="str">
        <f t="shared" ca="1" si="7"/>
        <v>水</v>
      </c>
      <c r="E60" s="42"/>
      <c r="F60" s="23"/>
      <c r="G60" s="12"/>
      <c r="H60" s="529"/>
      <c r="I60" s="530"/>
      <c r="J60" s="14"/>
      <c r="K60" s="12"/>
      <c r="L60" s="32"/>
      <c r="M60" s="11">
        <f t="shared" ca="1" si="8"/>
        <v>46078</v>
      </c>
      <c r="N60" s="12" t="str">
        <f t="shared" ca="1" si="8"/>
        <v>水</v>
      </c>
      <c r="O60" s="41">
        <f t="shared" si="8"/>
        <v>0</v>
      </c>
      <c r="P60" s="14">
        <f t="shared" si="9"/>
        <v>0</v>
      </c>
      <c r="Q60" s="24"/>
      <c r="R60" s="531"/>
      <c r="S60" s="532"/>
      <c r="T60" s="23"/>
      <c r="U60" s="24"/>
    </row>
    <row r="61" spans="1:21" ht="46.5" customHeight="1" x14ac:dyDescent="0.15">
      <c r="A61">
        <v>423</v>
      </c>
      <c r="C61" s="11">
        <f t="shared" ca="1" si="10"/>
        <v>46079</v>
      </c>
      <c r="D61" s="12" t="str">
        <f t="shared" ca="1" si="7"/>
        <v>木</v>
      </c>
      <c r="E61" s="42"/>
      <c r="F61" s="23"/>
      <c r="G61" s="12"/>
      <c r="H61" s="529"/>
      <c r="I61" s="530"/>
      <c r="J61" s="14"/>
      <c r="K61" s="12"/>
      <c r="L61" s="32"/>
      <c r="M61" s="11">
        <f t="shared" ca="1" si="8"/>
        <v>46079</v>
      </c>
      <c r="N61" s="12" t="str">
        <f t="shared" ca="1" si="8"/>
        <v>木</v>
      </c>
      <c r="O61" s="41">
        <f t="shared" si="8"/>
        <v>0</v>
      </c>
      <c r="P61" s="14">
        <f t="shared" si="9"/>
        <v>0</v>
      </c>
      <c r="Q61" s="24"/>
      <c r="R61" s="531"/>
      <c r="S61" s="532"/>
      <c r="T61" s="23"/>
      <c r="U61" s="24"/>
    </row>
    <row r="62" spans="1:21" ht="46.5" customHeight="1" x14ac:dyDescent="0.15">
      <c r="A62">
        <v>424</v>
      </c>
      <c r="C62" s="11">
        <f t="shared" ca="1" si="10"/>
        <v>46080</v>
      </c>
      <c r="D62" s="12" t="str">
        <f t="shared" ca="1" si="7"/>
        <v>金</v>
      </c>
      <c r="E62" s="42"/>
      <c r="F62" s="23"/>
      <c r="G62" s="12"/>
      <c r="H62" s="529"/>
      <c r="I62" s="530"/>
      <c r="J62" s="14"/>
      <c r="K62" s="12"/>
      <c r="L62" s="32"/>
      <c r="M62" s="11">
        <f t="shared" ca="1" si="8"/>
        <v>46080</v>
      </c>
      <c r="N62" s="12" t="str">
        <f t="shared" ca="1" si="8"/>
        <v>金</v>
      </c>
      <c r="O62" s="41">
        <f t="shared" si="8"/>
        <v>0</v>
      </c>
      <c r="P62" s="14">
        <f t="shared" si="9"/>
        <v>0</v>
      </c>
      <c r="Q62" s="24"/>
      <c r="R62" s="531"/>
      <c r="S62" s="532"/>
      <c r="T62" s="23"/>
      <c r="U62" s="24"/>
    </row>
    <row r="63" spans="1:21" ht="46.5" customHeight="1" x14ac:dyDescent="0.15">
      <c r="A63">
        <v>425</v>
      </c>
      <c r="C63" s="11">
        <f t="shared" ca="1" si="10"/>
        <v>46081</v>
      </c>
      <c r="D63" s="12" t="str">
        <f t="shared" ca="1" si="7"/>
        <v>土</v>
      </c>
      <c r="E63" s="42"/>
      <c r="F63" s="23"/>
      <c r="G63" s="12"/>
      <c r="H63" s="529"/>
      <c r="I63" s="530"/>
      <c r="J63" s="14"/>
      <c r="K63" s="12"/>
      <c r="L63" s="32"/>
      <c r="M63" s="11">
        <f t="shared" ca="1" si="8"/>
        <v>46081</v>
      </c>
      <c r="N63" s="12" t="str">
        <f t="shared" ca="1" si="8"/>
        <v>土</v>
      </c>
      <c r="O63" s="41">
        <f t="shared" si="8"/>
        <v>0</v>
      </c>
      <c r="P63" s="14">
        <f t="shared" si="9"/>
        <v>0</v>
      </c>
      <c r="Q63" s="24"/>
      <c r="R63" s="531"/>
      <c r="S63" s="532"/>
      <c r="T63" s="23"/>
      <c r="U63" s="24"/>
    </row>
    <row r="64" spans="1:21" ht="46.5" customHeight="1" x14ac:dyDescent="0.15">
      <c r="A64">
        <v>426</v>
      </c>
      <c r="C64" s="11" t="str">
        <f ca="1">IF(TEXT(VLOOKUP(ｶﾚﾝﾀﾞｰ!$QT$1,ｶﾚﾝﾀﾞｰ!$QS$5:$AGJ$45,42,FALSE),"mm")="03","",VLOOKUP(ｶﾚﾝﾀﾞｰ!$QT$1,ｶﾚﾝﾀﾞｰ!$QS$5:$AGJ$45,42,FALSE))</f>
        <v/>
      </c>
      <c r="D64" s="12" t="str">
        <f ca="1">IF(C64="","",TEXT(C64,"AAA"))</f>
        <v/>
      </c>
      <c r="E64" s="42"/>
      <c r="F64" s="23"/>
      <c r="G64" s="12"/>
      <c r="H64" s="529"/>
      <c r="I64" s="530"/>
      <c r="J64" s="14"/>
      <c r="K64" s="12"/>
      <c r="L64" s="32"/>
      <c r="M64" s="11" t="str">
        <f t="shared" ca="1" si="8"/>
        <v/>
      </c>
      <c r="N64" s="12" t="str">
        <f t="shared" ca="1" si="8"/>
        <v/>
      </c>
      <c r="O64" s="41">
        <f t="shared" si="8"/>
        <v>0</v>
      </c>
      <c r="P64" s="14">
        <f t="shared" si="9"/>
        <v>0</v>
      </c>
      <c r="Q64" s="24"/>
      <c r="R64" s="531"/>
      <c r="S64" s="532"/>
      <c r="T64" s="23"/>
      <c r="U64" s="24"/>
    </row>
    <row r="65" spans="3:21" ht="46.5" customHeight="1" x14ac:dyDescent="0.15">
      <c r="C65" s="11"/>
      <c r="D65" s="12" t="str">
        <f t="shared" si="7"/>
        <v/>
      </c>
      <c r="E65" s="42"/>
      <c r="F65" s="23"/>
      <c r="G65" s="12"/>
      <c r="H65" s="529"/>
      <c r="I65" s="530"/>
      <c r="J65" s="14"/>
      <c r="K65" s="12"/>
      <c r="L65" s="32"/>
      <c r="M65" s="11">
        <f t="shared" si="8"/>
        <v>0</v>
      </c>
      <c r="N65" s="12" t="str">
        <f t="shared" si="8"/>
        <v/>
      </c>
      <c r="O65" s="41">
        <f t="shared" si="8"/>
        <v>0</v>
      </c>
      <c r="P65" s="14">
        <f t="shared" si="9"/>
        <v>0</v>
      </c>
      <c r="Q65" s="24"/>
      <c r="R65" s="531"/>
      <c r="S65" s="532"/>
      <c r="T65" s="23"/>
      <c r="U65" s="24"/>
    </row>
    <row r="66" spans="3:21" ht="46.5" customHeight="1" x14ac:dyDescent="0.15">
      <c r="C66" s="11"/>
      <c r="D66" s="12" t="str">
        <f t="shared" si="7"/>
        <v/>
      </c>
      <c r="E66" s="42"/>
      <c r="F66" s="23"/>
      <c r="G66" s="12"/>
      <c r="H66" s="529"/>
      <c r="I66" s="530"/>
      <c r="J66" s="14"/>
      <c r="K66" s="12"/>
      <c r="L66" s="32"/>
      <c r="M66" s="11">
        <f t="shared" si="8"/>
        <v>0</v>
      </c>
      <c r="N66" s="12" t="str">
        <f t="shared" si="8"/>
        <v/>
      </c>
      <c r="O66" s="41">
        <f t="shared" si="8"/>
        <v>0</v>
      </c>
      <c r="P66" s="14">
        <f t="shared" si="9"/>
        <v>0</v>
      </c>
      <c r="Q66" s="24"/>
      <c r="R66" s="531"/>
      <c r="S66" s="532"/>
      <c r="T66" s="23"/>
      <c r="U66" s="24"/>
    </row>
    <row r="67" spans="3: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3:21" x14ac:dyDescent="0.15">
      <c r="C68" s="13"/>
      <c r="M68" s="13"/>
    </row>
    <row r="69" spans="3:21" ht="14.25" x14ac:dyDescent="0.15">
      <c r="C69" s="8" t="s">
        <v>23</v>
      </c>
      <c r="M69" s="8" t="s">
        <v>23</v>
      </c>
    </row>
    <row r="70" spans="3:21" ht="22.5" customHeight="1" x14ac:dyDescent="0.15">
      <c r="C70" s="30"/>
      <c r="D70" s="28"/>
      <c r="E70" s="28"/>
      <c r="F70" s="28"/>
      <c r="G70" s="28"/>
      <c r="H70" s="28"/>
      <c r="I70" s="28"/>
      <c r="J70" s="28"/>
      <c r="K70" s="28"/>
      <c r="L70" s="33"/>
      <c r="M70" s="30"/>
      <c r="N70" s="28"/>
      <c r="O70" s="28"/>
      <c r="P70" s="28"/>
      <c r="Q70" s="28"/>
      <c r="R70" s="28"/>
      <c r="S70" s="28"/>
      <c r="T70" s="28"/>
      <c r="U70" s="28"/>
    </row>
    <row r="71" spans="3:21" ht="22.5" customHeight="1" x14ac:dyDescent="0.15">
      <c r="C71" s="31"/>
      <c r="D71" s="29"/>
      <c r="E71" s="29"/>
      <c r="F71" s="29"/>
      <c r="G71" s="29"/>
      <c r="H71" s="29"/>
      <c r="I71" s="29"/>
      <c r="J71" s="29"/>
      <c r="K71" s="29"/>
      <c r="L71" s="33"/>
      <c r="M71" s="31"/>
      <c r="N71" s="29"/>
      <c r="O71" s="29"/>
      <c r="P71" s="29"/>
      <c r="Q71" s="29"/>
      <c r="R71" s="29"/>
      <c r="S71" s="29"/>
      <c r="T71" s="29"/>
      <c r="U71" s="29"/>
    </row>
    <row r="72" spans="3:21" ht="22.5" customHeight="1" x14ac:dyDescent="0.15">
      <c r="C72" s="31"/>
      <c r="D72" s="29"/>
      <c r="E72" s="29"/>
      <c r="F72" s="29"/>
      <c r="G72" s="29"/>
      <c r="H72" s="29"/>
      <c r="I72" s="29"/>
      <c r="J72" s="29"/>
      <c r="K72" s="29"/>
      <c r="L72" s="33"/>
      <c r="M72" s="31"/>
      <c r="N72" s="29"/>
      <c r="O72" s="29"/>
      <c r="P72" s="29"/>
      <c r="Q72" s="29"/>
      <c r="R72" s="29"/>
      <c r="S72" s="29"/>
      <c r="T72" s="29"/>
      <c r="U72" s="29"/>
    </row>
    <row r="73" spans="3:21" ht="22.5" customHeight="1" x14ac:dyDescent="0.15">
      <c r="C73" s="31"/>
      <c r="D73" s="29"/>
      <c r="E73" s="29"/>
      <c r="F73" s="29"/>
      <c r="G73" s="29"/>
      <c r="H73" s="29"/>
      <c r="I73" s="29"/>
      <c r="J73" s="29"/>
      <c r="K73" s="29"/>
      <c r="L73" s="33"/>
      <c r="M73" s="31"/>
      <c r="N73" s="29"/>
      <c r="O73" s="29"/>
      <c r="P73" s="29"/>
      <c r="Q73" s="29"/>
      <c r="R73" s="29"/>
      <c r="S73" s="29"/>
      <c r="T73" s="29"/>
      <c r="U73" s="29"/>
    </row>
    <row r="74" spans="3:21" ht="11.25" customHeight="1" x14ac:dyDescent="0.15">
      <c r="C74" s="34"/>
      <c r="D74" s="33"/>
      <c r="E74" s="33"/>
      <c r="F74" s="33"/>
      <c r="G74" s="33"/>
      <c r="H74" s="33"/>
      <c r="I74" s="33"/>
      <c r="J74" s="33"/>
      <c r="K74" s="33"/>
      <c r="L74" s="33"/>
      <c r="M74" s="34"/>
      <c r="N74" s="33"/>
      <c r="O74" s="33"/>
      <c r="P74" s="33"/>
      <c r="Q74" s="33"/>
      <c r="R74" s="33"/>
      <c r="S74" s="33"/>
      <c r="T74" s="33"/>
      <c r="U74" s="33"/>
    </row>
    <row r="75" spans="3: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427</v>
      </c>
      <c r="C16" s="11">
        <f ca="1">VLOOKUP(ｶﾚﾝﾀﾞｰ!$QT$1,ｶﾚﾝﾀﾞｰ!$QS$5:$AGJ$45,43,FALSE)</f>
        <v>46082</v>
      </c>
      <c r="D16" s="12" t="str">
        <f ca="1">IF(C16="","",TEXT(C16,"AAA"))</f>
        <v>日</v>
      </c>
      <c r="E16" s="42"/>
      <c r="F16" s="23"/>
      <c r="G16" s="12"/>
      <c r="H16" s="529"/>
      <c r="I16" s="530"/>
      <c r="J16" s="14"/>
      <c r="K16" s="12"/>
      <c r="L16" s="32"/>
      <c r="M16" s="11">
        <f ca="1">C16</f>
        <v>46082</v>
      </c>
      <c r="N16" s="12" t="str">
        <f ca="1">D16</f>
        <v>日</v>
      </c>
      <c r="O16" s="41">
        <f>E16</f>
        <v>0</v>
      </c>
      <c r="P16" s="14">
        <f>F16</f>
        <v>0</v>
      </c>
      <c r="Q16" s="24"/>
      <c r="R16" s="531"/>
      <c r="S16" s="532"/>
      <c r="T16" s="23"/>
      <c r="U16" s="24"/>
    </row>
    <row r="17" spans="1:21" ht="46.5" customHeight="1" x14ac:dyDescent="0.15">
      <c r="A17">
        <v>428</v>
      </c>
      <c r="C17" s="11">
        <f ca="1">1+C16</f>
        <v>46083</v>
      </c>
      <c r="D17" s="12" t="str">
        <f t="shared" ref="D17:D25" ca="1" si="0">IF(C17="","",TEXT(C17,"AAA"))</f>
        <v>月</v>
      </c>
      <c r="E17" s="42"/>
      <c r="F17" s="23"/>
      <c r="G17" s="12"/>
      <c r="H17" s="529"/>
      <c r="I17" s="530"/>
      <c r="J17" s="14"/>
      <c r="K17" s="12"/>
      <c r="L17" s="32"/>
      <c r="M17" s="11">
        <f t="shared" ref="M17:P26" ca="1" si="1">C17</f>
        <v>46083</v>
      </c>
      <c r="N17" s="12" t="str">
        <f t="shared" ca="1" si="1"/>
        <v>月</v>
      </c>
      <c r="O17" s="41">
        <f t="shared" si="1"/>
        <v>0</v>
      </c>
      <c r="P17" s="14">
        <f t="shared" si="1"/>
        <v>0</v>
      </c>
      <c r="Q17" s="24"/>
      <c r="R17" s="531"/>
      <c r="S17" s="532"/>
      <c r="T17" s="23"/>
      <c r="U17" s="24"/>
    </row>
    <row r="18" spans="1:21" ht="46.5" customHeight="1" x14ac:dyDescent="0.15">
      <c r="A18">
        <v>429</v>
      </c>
      <c r="C18" s="11">
        <f t="shared" ref="C18:C24" ca="1" si="2">1+C17</f>
        <v>46084</v>
      </c>
      <c r="D18" s="12" t="str">
        <f t="shared" ca="1" si="0"/>
        <v>火</v>
      </c>
      <c r="E18" s="42"/>
      <c r="F18" s="23"/>
      <c r="G18" s="10"/>
      <c r="H18" s="529"/>
      <c r="I18" s="530"/>
      <c r="J18" s="14"/>
      <c r="K18" s="12"/>
      <c r="L18" s="32"/>
      <c r="M18" s="11">
        <f t="shared" ca="1" si="1"/>
        <v>46084</v>
      </c>
      <c r="N18" s="12" t="str">
        <f t="shared" ca="1" si="1"/>
        <v>火</v>
      </c>
      <c r="O18" s="41">
        <f t="shared" si="1"/>
        <v>0</v>
      </c>
      <c r="P18" s="14">
        <f t="shared" si="1"/>
        <v>0</v>
      </c>
      <c r="Q18" s="24"/>
      <c r="R18" s="531"/>
      <c r="S18" s="532"/>
      <c r="T18" s="23"/>
      <c r="U18" s="24"/>
    </row>
    <row r="19" spans="1:21" ht="46.5" customHeight="1" x14ac:dyDescent="0.15">
      <c r="A19">
        <v>430</v>
      </c>
      <c r="C19" s="11">
        <f t="shared" ca="1" si="2"/>
        <v>46085</v>
      </c>
      <c r="D19" s="12" t="str">
        <f t="shared" ca="1" si="0"/>
        <v>水</v>
      </c>
      <c r="E19" s="42"/>
      <c r="F19" s="23"/>
      <c r="G19" s="10"/>
      <c r="H19" s="529"/>
      <c r="I19" s="530"/>
      <c r="J19" s="14"/>
      <c r="K19" s="12"/>
      <c r="L19" s="32"/>
      <c r="M19" s="11">
        <f t="shared" ca="1" si="1"/>
        <v>46085</v>
      </c>
      <c r="N19" s="12" t="str">
        <f t="shared" ca="1" si="1"/>
        <v>水</v>
      </c>
      <c r="O19" s="41">
        <f t="shared" si="1"/>
        <v>0</v>
      </c>
      <c r="P19" s="14">
        <f t="shared" si="1"/>
        <v>0</v>
      </c>
      <c r="Q19" s="24"/>
      <c r="R19" s="531"/>
      <c r="S19" s="532"/>
      <c r="T19" s="23"/>
      <c r="U19" s="24"/>
    </row>
    <row r="20" spans="1:21" ht="46.5" customHeight="1" x14ac:dyDescent="0.15">
      <c r="A20">
        <v>431</v>
      </c>
      <c r="C20" s="11">
        <f t="shared" ca="1" si="2"/>
        <v>46086</v>
      </c>
      <c r="D20" s="12" t="str">
        <f t="shared" ca="1" si="0"/>
        <v>木</v>
      </c>
      <c r="E20" s="42"/>
      <c r="F20" s="23"/>
      <c r="G20" s="12"/>
      <c r="H20" s="529"/>
      <c r="I20" s="530"/>
      <c r="J20" s="14"/>
      <c r="K20" s="12"/>
      <c r="L20" s="32"/>
      <c r="M20" s="11">
        <f t="shared" ca="1" si="1"/>
        <v>46086</v>
      </c>
      <c r="N20" s="12" t="str">
        <f t="shared" ca="1" si="1"/>
        <v>木</v>
      </c>
      <c r="O20" s="41">
        <f t="shared" si="1"/>
        <v>0</v>
      </c>
      <c r="P20" s="14">
        <f t="shared" si="1"/>
        <v>0</v>
      </c>
      <c r="Q20" s="24"/>
      <c r="R20" s="531"/>
      <c r="S20" s="532"/>
      <c r="T20" s="23"/>
      <c r="U20" s="24"/>
    </row>
    <row r="21" spans="1:21" ht="46.5" customHeight="1" x14ac:dyDescent="0.15">
      <c r="A21">
        <v>432</v>
      </c>
      <c r="C21" s="11">
        <f t="shared" ca="1" si="2"/>
        <v>46087</v>
      </c>
      <c r="D21" s="12" t="str">
        <f t="shared" ca="1" si="0"/>
        <v>金</v>
      </c>
      <c r="E21" s="42"/>
      <c r="F21" s="23"/>
      <c r="G21" s="12"/>
      <c r="H21" s="529"/>
      <c r="I21" s="530"/>
      <c r="J21" s="14"/>
      <c r="K21" s="12"/>
      <c r="L21" s="32"/>
      <c r="M21" s="11">
        <f t="shared" ca="1" si="1"/>
        <v>46087</v>
      </c>
      <c r="N21" s="12" t="str">
        <f t="shared" ca="1" si="1"/>
        <v>金</v>
      </c>
      <c r="O21" s="41">
        <f t="shared" si="1"/>
        <v>0</v>
      </c>
      <c r="P21" s="14">
        <f t="shared" si="1"/>
        <v>0</v>
      </c>
      <c r="Q21" s="24"/>
      <c r="R21" s="531"/>
      <c r="S21" s="532"/>
      <c r="T21" s="23"/>
      <c r="U21" s="24"/>
    </row>
    <row r="22" spans="1:21" ht="46.5" customHeight="1" x14ac:dyDescent="0.15">
      <c r="A22">
        <v>433</v>
      </c>
      <c r="C22" s="11">
        <f t="shared" ca="1" si="2"/>
        <v>46088</v>
      </c>
      <c r="D22" s="12" t="str">
        <f t="shared" ca="1" si="0"/>
        <v>土</v>
      </c>
      <c r="E22" s="42"/>
      <c r="F22" s="23"/>
      <c r="G22" s="12"/>
      <c r="H22" s="529"/>
      <c r="I22" s="530"/>
      <c r="J22" s="14"/>
      <c r="K22" s="12"/>
      <c r="L22" s="32"/>
      <c r="M22" s="11">
        <f t="shared" ca="1" si="1"/>
        <v>46088</v>
      </c>
      <c r="N22" s="12" t="str">
        <f t="shared" ca="1" si="1"/>
        <v>土</v>
      </c>
      <c r="O22" s="41">
        <f t="shared" si="1"/>
        <v>0</v>
      </c>
      <c r="P22" s="14">
        <f t="shared" si="1"/>
        <v>0</v>
      </c>
      <c r="Q22" s="24"/>
      <c r="R22" s="531"/>
      <c r="S22" s="532"/>
      <c r="T22" s="23"/>
      <c r="U22" s="24"/>
    </row>
    <row r="23" spans="1:21" ht="46.5" customHeight="1" x14ac:dyDescent="0.15">
      <c r="A23">
        <v>434</v>
      </c>
      <c r="C23" s="11">
        <f t="shared" ca="1" si="2"/>
        <v>46089</v>
      </c>
      <c r="D23" s="12" t="str">
        <f t="shared" ca="1" si="0"/>
        <v>日</v>
      </c>
      <c r="E23" s="42"/>
      <c r="F23" s="23"/>
      <c r="G23" s="12"/>
      <c r="H23" s="529"/>
      <c r="I23" s="530"/>
      <c r="J23" s="14"/>
      <c r="K23" s="12"/>
      <c r="L23" s="32"/>
      <c r="M23" s="11">
        <f t="shared" ca="1" si="1"/>
        <v>46089</v>
      </c>
      <c r="N23" s="12" t="str">
        <f t="shared" ca="1" si="1"/>
        <v>日</v>
      </c>
      <c r="O23" s="41">
        <f t="shared" si="1"/>
        <v>0</v>
      </c>
      <c r="P23" s="14">
        <f t="shared" si="1"/>
        <v>0</v>
      </c>
      <c r="Q23" s="24"/>
      <c r="R23" s="531"/>
      <c r="S23" s="532"/>
      <c r="T23" s="23"/>
      <c r="U23" s="24"/>
    </row>
    <row r="24" spans="1:21" ht="46.5" customHeight="1" x14ac:dyDescent="0.15">
      <c r="A24">
        <v>435</v>
      </c>
      <c r="C24" s="11">
        <f t="shared" ca="1" si="2"/>
        <v>46090</v>
      </c>
      <c r="D24" s="12" t="str">
        <f t="shared" ca="1" si="0"/>
        <v>月</v>
      </c>
      <c r="E24" s="42"/>
      <c r="F24" s="23"/>
      <c r="G24" s="12"/>
      <c r="H24" s="529"/>
      <c r="I24" s="530"/>
      <c r="J24" s="14"/>
      <c r="K24" s="12"/>
      <c r="L24" s="32"/>
      <c r="M24" s="11">
        <f t="shared" ca="1" si="1"/>
        <v>46090</v>
      </c>
      <c r="N24" s="12" t="str">
        <f t="shared" ca="1" si="1"/>
        <v>月</v>
      </c>
      <c r="O24" s="41">
        <f t="shared" si="1"/>
        <v>0</v>
      </c>
      <c r="P24" s="14">
        <f t="shared" si="1"/>
        <v>0</v>
      </c>
      <c r="Q24" s="24"/>
      <c r="R24" s="531"/>
      <c r="S24" s="532"/>
      <c r="T24" s="23"/>
      <c r="U24" s="24"/>
    </row>
    <row r="25" spans="1:21" ht="46.5" customHeight="1" x14ac:dyDescent="0.15">
      <c r="A25">
        <v>436</v>
      </c>
      <c r="C25" s="11">
        <f ca="1">1+C24</f>
        <v>46091</v>
      </c>
      <c r="D25" s="12" t="str">
        <f t="shared" ca="1" si="0"/>
        <v>火</v>
      </c>
      <c r="E25" s="42"/>
      <c r="F25" s="23"/>
      <c r="G25" s="12"/>
      <c r="H25" s="529"/>
      <c r="I25" s="530"/>
      <c r="J25" s="14"/>
      <c r="K25" s="12"/>
      <c r="L25" s="32"/>
      <c r="M25" s="11">
        <f t="shared" ca="1" si="1"/>
        <v>46091</v>
      </c>
      <c r="N25" s="12" t="str">
        <f t="shared" ca="1" si="1"/>
        <v>火</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437</v>
      </c>
      <c r="C36" s="11">
        <f ca="1">1+C25</f>
        <v>46092</v>
      </c>
      <c r="D36" s="12" t="str">
        <f ca="1">IF(C36="","",TEXT(C36,"AAA"))</f>
        <v>水</v>
      </c>
      <c r="E36" s="42"/>
      <c r="F36" s="23"/>
      <c r="G36" s="12"/>
      <c r="H36" s="529"/>
      <c r="I36" s="530"/>
      <c r="J36" s="14"/>
      <c r="K36" s="12"/>
      <c r="L36" s="32"/>
      <c r="M36" s="11">
        <f t="shared" ref="M36:O46" ca="1" si="3">C36</f>
        <v>46092</v>
      </c>
      <c r="N36" s="12" t="str">
        <f t="shared" ca="1" si="3"/>
        <v>水</v>
      </c>
      <c r="O36" s="41">
        <f>E36</f>
        <v>0</v>
      </c>
      <c r="P36" s="14">
        <f t="shared" ref="P36:P46" si="4">F36</f>
        <v>0</v>
      </c>
      <c r="Q36" s="24"/>
      <c r="R36" s="531"/>
      <c r="S36" s="532"/>
      <c r="T36" s="23"/>
      <c r="U36" s="24"/>
    </row>
    <row r="37" spans="1:21" ht="46.5" customHeight="1" x14ac:dyDescent="0.15">
      <c r="A37">
        <v>438</v>
      </c>
      <c r="C37" s="11">
        <f ca="1">1+C36</f>
        <v>46093</v>
      </c>
      <c r="D37" s="12" t="str">
        <f t="shared" ref="D37:D45" ca="1" si="5">IF(C37="","",TEXT(C37,"AAA"))</f>
        <v>木</v>
      </c>
      <c r="E37" s="42"/>
      <c r="F37" s="23"/>
      <c r="G37" s="12"/>
      <c r="H37" s="529"/>
      <c r="I37" s="530"/>
      <c r="J37" s="14"/>
      <c r="K37" s="12"/>
      <c r="L37" s="32"/>
      <c r="M37" s="11">
        <f t="shared" ca="1" si="3"/>
        <v>46093</v>
      </c>
      <c r="N37" s="12" t="str">
        <f t="shared" ca="1" si="3"/>
        <v>木</v>
      </c>
      <c r="O37" s="41">
        <f t="shared" si="3"/>
        <v>0</v>
      </c>
      <c r="P37" s="14">
        <f t="shared" si="4"/>
        <v>0</v>
      </c>
      <c r="Q37" s="24"/>
      <c r="R37" s="531"/>
      <c r="S37" s="532"/>
      <c r="T37" s="23"/>
      <c r="U37" s="24"/>
    </row>
    <row r="38" spans="1:21" ht="46.5" customHeight="1" x14ac:dyDescent="0.15">
      <c r="A38">
        <v>439</v>
      </c>
      <c r="C38" s="11">
        <f t="shared" ref="C38:C45" ca="1" si="6">1+C37</f>
        <v>46094</v>
      </c>
      <c r="D38" s="12" t="str">
        <f t="shared" ca="1" si="5"/>
        <v>金</v>
      </c>
      <c r="E38" s="42"/>
      <c r="F38" s="23"/>
      <c r="G38" s="10"/>
      <c r="H38" s="529"/>
      <c r="I38" s="530"/>
      <c r="J38" s="14"/>
      <c r="K38" s="12"/>
      <c r="L38" s="32"/>
      <c r="M38" s="11">
        <f t="shared" ca="1" si="3"/>
        <v>46094</v>
      </c>
      <c r="N38" s="12" t="str">
        <f t="shared" ca="1" si="3"/>
        <v>金</v>
      </c>
      <c r="O38" s="41">
        <f t="shared" si="3"/>
        <v>0</v>
      </c>
      <c r="P38" s="14">
        <f t="shared" si="4"/>
        <v>0</v>
      </c>
      <c r="Q38" s="24"/>
      <c r="R38" s="531"/>
      <c r="S38" s="532"/>
      <c r="T38" s="23"/>
      <c r="U38" s="24"/>
    </row>
    <row r="39" spans="1:21" ht="46.5" customHeight="1" x14ac:dyDescent="0.15">
      <c r="A39">
        <v>440</v>
      </c>
      <c r="C39" s="11">
        <f t="shared" ca="1" si="6"/>
        <v>46095</v>
      </c>
      <c r="D39" s="12" t="str">
        <f t="shared" ca="1" si="5"/>
        <v>土</v>
      </c>
      <c r="E39" s="42"/>
      <c r="F39" s="23"/>
      <c r="G39" s="10"/>
      <c r="H39" s="529"/>
      <c r="I39" s="530"/>
      <c r="J39" s="14"/>
      <c r="K39" s="12"/>
      <c r="L39" s="32"/>
      <c r="M39" s="11">
        <f t="shared" ca="1" si="3"/>
        <v>46095</v>
      </c>
      <c r="N39" s="12" t="str">
        <f t="shared" ca="1" si="3"/>
        <v>土</v>
      </c>
      <c r="O39" s="41">
        <f t="shared" si="3"/>
        <v>0</v>
      </c>
      <c r="P39" s="14">
        <f t="shared" si="4"/>
        <v>0</v>
      </c>
      <c r="Q39" s="24"/>
      <c r="R39" s="531"/>
      <c r="S39" s="532"/>
      <c r="T39" s="23"/>
      <c r="U39" s="24"/>
    </row>
    <row r="40" spans="1:21" ht="46.5" customHeight="1" x14ac:dyDescent="0.15">
      <c r="A40">
        <v>441</v>
      </c>
      <c r="C40" s="11">
        <f t="shared" ca="1" si="6"/>
        <v>46096</v>
      </c>
      <c r="D40" s="12" t="str">
        <f t="shared" ca="1" si="5"/>
        <v>日</v>
      </c>
      <c r="E40" s="42"/>
      <c r="F40" s="23"/>
      <c r="G40" s="12"/>
      <c r="H40" s="529"/>
      <c r="I40" s="530"/>
      <c r="J40" s="14"/>
      <c r="K40" s="12"/>
      <c r="L40" s="32"/>
      <c r="M40" s="11">
        <f t="shared" ca="1" si="3"/>
        <v>46096</v>
      </c>
      <c r="N40" s="12" t="str">
        <f t="shared" ca="1" si="3"/>
        <v>日</v>
      </c>
      <c r="O40" s="41">
        <f t="shared" si="3"/>
        <v>0</v>
      </c>
      <c r="P40" s="14">
        <f t="shared" si="4"/>
        <v>0</v>
      </c>
      <c r="Q40" s="24"/>
      <c r="R40" s="531"/>
      <c r="S40" s="532"/>
      <c r="T40" s="23"/>
      <c r="U40" s="24"/>
    </row>
    <row r="41" spans="1:21" ht="46.5" customHeight="1" x14ac:dyDescent="0.15">
      <c r="A41">
        <v>442</v>
      </c>
      <c r="C41" s="11">
        <f t="shared" ca="1" si="6"/>
        <v>46097</v>
      </c>
      <c r="D41" s="12" t="str">
        <f t="shared" ca="1" si="5"/>
        <v>月</v>
      </c>
      <c r="E41" s="42"/>
      <c r="F41" s="23"/>
      <c r="G41" s="12"/>
      <c r="H41" s="529"/>
      <c r="I41" s="530"/>
      <c r="J41" s="14"/>
      <c r="K41" s="12"/>
      <c r="L41" s="32"/>
      <c r="M41" s="11">
        <f t="shared" ca="1" si="3"/>
        <v>46097</v>
      </c>
      <c r="N41" s="12" t="str">
        <f t="shared" ca="1" si="3"/>
        <v>月</v>
      </c>
      <c r="O41" s="41">
        <f t="shared" si="3"/>
        <v>0</v>
      </c>
      <c r="P41" s="14">
        <f t="shared" si="4"/>
        <v>0</v>
      </c>
      <c r="Q41" s="24"/>
      <c r="R41" s="531"/>
      <c r="S41" s="532"/>
      <c r="T41" s="23"/>
      <c r="U41" s="24"/>
    </row>
    <row r="42" spans="1:21" ht="46.5" customHeight="1" x14ac:dyDescent="0.15">
      <c r="A42">
        <v>443</v>
      </c>
      <c r="C42" s="11">
        <f t="shared" ca="1" si="6"/>
        <v>46098</v>
      </c>
      <c r="D42" s="12" t="str">
        <f t="shared" ca="1" si="5"/>
        <v>火</v>
      </c>
      <c r="E42" s="42"/>
      <c r="F42" s="23"/>
      <c r="G42" s="12"/>
      <c r="H42" s="529"/>
      <c r="I42" s="530"/>
      <c r="J42" s="14"/>
      <c r="K42" s="12"/>
      <c r="L42" s="32"/>
      <c r="M42" s="11">
        <f t="shared" ca="1" si="3"/>
        <v>46098</v>
      </c>
      <c r="N42" s="12" t="str">
        <f t="shared" ca="1" si="3"/>
        <v>火</v>
      </c>
      <c r="O42" s="41">
        <f t="shared" si="3"/>
        <v>0</v>
      </c>
      <c r="P42" s="14">
        <f t="shared" si="4"/>
        <v>0</v>
      </c>
      <c r="Q42" s="24"/>
      <c r="R42" s="531"/>
      <c r="S42" s="532"/>
      <c r="T42" s="23"/>
      <c r="U42" s="24"/>
    </row>
    <row r="43" spans="1:21" ht="46.5" customHeight="1" x14ac:dyDescent="0.15">
      <c r="A43">
        <v>444</v>
      </c>
      <c r="C43" s="11">
        <f t="shared" ca="1" si="6"/>
        <v>46099</v>
      </c>
      <c r="D43" s="12" t="str">
        <f t="shared" ca="1" si="5"/>
        <v>水</v>
      </c>
      <c r="E43" s="42"/>
      <c r="F43" s="23"/>
      <c r="G43" s="12"/>
      <c r="H43" s="529"/>
      <c r="I43" s="530"/>
      <c r="J43" s="14"/>
      <c r="K43" s="12"/>
      <c r="L43" s="32"/>
      <c r="M43" s="11">
        <f t="shared" ca="1" si="3"/>
        <v>46099</v>
      </c>
      <c r="N43" s="12" t="str">
        <f t="shared" ca="1" si="3"/>
        <v>水</v>
      </c>
      <c r="O43" s="41">
        <f t="shared" si="3"/>
        <v>0</v>
      </c>
      <c r="P43" s="14">
        <f t="shared" si="4"/>
        <v>0</v>
      </c>
      <c r="Q43" s="24"/>
      <c r="R43" s="531"/>
      <c r="S43" s="532"/>
      <c r="T43" s="23"/>
      <c r="U43" s="24"/>
    </row>
    <row r="44" spans="1:21" ht="46.5" customHeight="1" x14ac:dyDescent="0.15">
      <c r="A44">
        <v>445</v>
      </c>
      <c r="C44" s="11">
        <f t="shared" ca="1" si="6"/>
        <v>46100</v>
      </c>
      <c r="D44" s="12" t="str">
        <f t="shared" ca="1" si="5"/>
        <v>木</v>
      </c>
      <c r="E44" s="42"/>
      <c r="F44" s="23"/>
      <c r="G44" s="12"/>
      <c r="H44" s="529"/>
      <c r="I44" s="530"/>
      <c r="J44" s="14"/>
      <c r="K44" s="12"/>
      <c r="L44" s="32"/>
      <c r="M44" s="11">
        <f t="shared" ca="1" si="3"/>
        <v>46100</v>
      </c>
      <c r="N44" s="12" t="str">
        <f t="shared" ca="1" si="3"/>
        <v>木</v>
      </c>
      <c r="O44" s="41">
        <f t="shared" si="3"/>
        <v>0</v>
      </c>
      <c r="P44" s="14">
        <f t="shared" si="4"/>
        <v>0</v>
      </c>
      <c r="Q44" s="24"/>
      <c r="R44" s="531"/>
      <c r="S44" s="532"/>
      <c r="T44" s="23"/>
      <c r="U44" s="24"/>
    </row>
    <row r="45" spans="1:21" ht="46.5" customHeight="1" x14ac:dyDescent="0.15">
      <c r="A45">
        <v>446</v>
      </c>
      <c r="C45" s="11">
        <f t="shared" ca="1" si="6"/>
        <v>46101</v>
      </c>
      <c r="D45" s="12" t="str">
        <f t="shared" ca="1" si="5"/>
        <v>金</v>
      </c>
      <c r="E45" s="42"/>
      <c r="F45" s="23"/>
      <c r="G45" s="12"/>
      <c r="H45" s="529"/>
      <c r="I45" s="530"/>
      <c r="J45" s="14"/>
      <c r="K45" s="12"/>
      <c r="L45" s="32"/>
      <c r="M45" s="11">
        <f t="shared" ca="1" si="3"/>
        <v>46101</v>
      </c>
      <c r="N45" s="12" t="str">
        <f t="shared" ca="1" si="3"/>
        <v>金</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447</v>
      </c>
      <c r="C56" s="11">
        <f ca="1">1+C45</f>
        <v>46102</v>
      </c>
      <c r="D56" s="12" t="str">
        <f t="shared" ref="D56:D66" ca="1" si="7">IF(C56="","",TEXT(C56,"AAA"))</f>
        <v>土</v>
      </c>
      <c r="E56" s="42"/>
      <c r="F56" s="23"/>
      <c r="G56" s="12"/>
      <c r="H56" s="529"/>
      <c r="I56" s="530"/>
      <c r="J56" s="14"/>
      <c r="K56" s="12"/>
      <c r="L56" s="32"/>
      <c r="M56" s="11">
        <f t="shared" ref="M56:O66" ca="1" si="8">C56</f>
        <v>46102</v>
      </c>
      <c r="N56" s="12" t="str">
        <f t="shared" ca="1" si="8"/>
        <v>土</v>
      </c>
      <c r="O56" s="41">
        <f>E56</f>
        <v>0</v>
      </c>
      <c r="P56" s="14">
        <f t="shared" ref="P56:P66" si="9">F56</f>
        <v>0</v>
      </c>
      <c r="Q56" s="24"/>
      <c r="R56" s="531"/>
      <c r="S56" s="532"/>
      <c r="T56" s="23"/>
      <c r="U56" s="24"/>
    </row>
    <row r="57" spans="1:21" ht="46.5" customHeight="1" x14ac:dyDescent="0.15">
      <c r="A57">
        <v>448</v>
      </c>
      <c r="C57" s="11">
        <f ca="1">1+C56</f>
        <v>46103</v>
      </c>
      <c r="D57" s="12" t="str">
        <f t="shared" ca="1" si="7"/>
        <v>日</v>
      </c>
      <c r="E57" s="42"/>
      <c r="F57" s="23"/>
      <c r="G57" s="12"/>
      <c r="H57" s="529"/>
      <c r="I57" s="530"/>
      <c r="J57" s="14"/>
      <c r="K57" s="12"/>
      <c r="L57" s="32"/>
      <c r="M57" s="11">
        <f t="shared" ca="1" si="8"/>
        <v>46103</v>
      </c>
      <c r="N57" s="12" t="str">
        <f t="shared" ca="1" si="8"/>
        <v>日</v>
      </c>
      <c r="O57" s="41">
        <f t="shared" si="8"/>
        <v>0</v>
      </c>
      <c r="P57" s="14">
        <f t="shared" si="9"/>
        <v>0</v>
      </c>
      <c r="Q57" s="24"/>
      <c r="R57" s="531"/>
      <c r="S57" s="532"/>
      <c r="T57" s="23"/>
      <c r="U57" s="24"/>
    </row>
    <row r="58" spans="1:21" ht="46.5" customHeight="1" x14ac:dyDescent="0.15">
      <c r="A58">
        <v>449</v>
      </c>
      <c r="C58" s="11">
        <f t="shared" ref="C58:C65" ca="1" si="10">1+C57</f>
        <v>46104</v>
      </c>
      <c r="D58" s="12" t="str">
        <f t="shared" ca="1" si="7"/>
        <v>月</v>
      </c>
      <c r="E58" s="42"/>
      <c r="F58" s="23"/>
      <c r="G58" s="10"/>
      <c r="H58" s="529"/>
      <c r="I58" s="530"/>
      <c r="J58" s="14"/>
      <c r="K58" s="12"/>
      <c r="L58" s="32"/>
      <c r="M58" s="11">
        <f t="shared" ca="1" si="8"/>
        <v>46104</v>
      </c>
      <c r="N58" s="12" t="str">
        <f t="shared" ca="1" si="8"/>
        <v>月</v>
      </c>
      <c r="O58" s="41">
        <f t="shared" si="8"/>
        <v>0</v>
      </c>
      <c r="P58" s="14">
        <f t="shared" si="9"/>
        <v>0</v>
      </c>
      <c r="Q58" s="24"/>
      <c r="R58" s="531"/>
      <c r="S58" s="532"/>
      <c r="T58" s="23"/>
      <c r="U58" s="24"/>
    </row>
    <row r="59" spans="1:21" ht="46.5" customHeight="1" x14ac:dyDescent="0.15">
      <c r="A59">
        <v>450</v>
      </c>
      <c r="C59" s="11">
        <f t="shared" ca="1" si="10"/>
        <v>46105</v>
      </c>
      <c r="D59" s="12" t="str">
        <f t="shared" ca="1" si="7"/>
        <v>火</v>
      </c>
      <c r="E59" s="42"/>
      <c r="F59" s="23"/>
      <c r="G59" s="10"/>
      <c r="H59" s="529"/>
      <c r="I59" s="530"/>
      <c r="J59" s="14"/>
      <c r="K59" s="12"/>
      <c r="L59" s="32"/>
      <c r="M59" s="11">
        <f t="shared" ca="1" si="8"/>
        <v>46105</v>
      </c>
      <c r="N59" s="12" t="str">
        <f t="shared" ca="1" si="8"/>
        <v>火</v>
      </c>
      <c r="O59" s="41">
        <f t="shared" si="8"/>
        <v>0</v>
      </c>
      <c r="P59" s="14">
        <f t="shared" si="9"/>
        <v>0</v>
      </c>
      <c r="Q59" s="24"/>
      <c r="R59" s="531"/>
      <c r="S59" s="532"/>
      <c r="T59" s="23"/>
      <c r="U59" s="24"/>
    </row>
    <row r="60" spans="1:21" ht="46.5" customHeight="1" x14ac:dyDescent="0.15">
      <c r="A60">
        <v>451</v>
      </c>
      <c r="C60" s="11">
        <f t="shared" ca="1" si="10"/>
        <v>46106</v>
      </c>
      <c r="D60" s="12" t="str">
        <f t="shared" ca="1" si="7"/>
        <v>水</v>
      </c>
      <c r="E60" s="42"/>
      <c r="F60" s="23"/>
      <c r="G60" s="12"/>
      <c r="H60" s="529"/>
      <c r="I60" s="530"/>
      <c r="J60" s="14"/>
      <c r="K60" s="12"/>
      <c r="L60" s="32"/>
      <c r="M60" s="11">
        <f t="shared" ca="1" si="8"/>
        <v>46106</v>
      </c>
      <c r="N60" s="12" t="str">
        <f t="shared" ca="1" si="8"/>
        <v>水</v>
      </c>
      <c r="O60" s="41">
        <f t="shared" si="8"/>
        <v>0</v>
      </c>
      <c r="P60" s="14">
        <f t="shared" si="9"/>
        <v>0</v>
      </c>
      <c r="Q60" s="24"/>
      <c r="R60" s="531"/>
      <c r="S60" s="532"/>
      <c r="T60" s="23"/>
      <c r="U60" s="24"/>
    </row>
    <row r="61" spans="1:21" ht="46.5" customHeight="1" x14ac:dyDescent="0.15">
      <c r="A61">
        <v>452</v>
      </c>
      <c r="C61" s="11">
        <f t="shared" ca="1" si="10"/>
        <v>46107</v>
      </c>
      <c r="D61" s="12" t="str">
        <f t="shared" ca="1" si="7"/>
        <v>木</v>
      </c>
      <c r="E61" s="42"/>
      <c r="F61" s="23"/>
      <c r="G61" s="12"/>
      <c r="H61" s="529"/>
      <c r="I61" s="530"/>
      <c r="J61" s="14"/>
      <c r="K61" s="12"/>
      <c r="L61" s="32"/>
      <c r="M61" s="11">
        <f t="shared" ca="1" si="8"/>
        <v>46107</v>
      </c>
      <c r="N61" s="12" t="str">
        <f t="shared" ca="1" si="8"/>
        <v>木</v>
      </c>
      <c r="O61" s="41">
        <f t="shared" si="8"/>
        <v>0</v>
      </c>
      <c r="P61" s="14">
        <f t="shared" si="9"/>
        <v>0</v>
      </c>
      <c r="Q61" s="24"/>
      <c r="R61" s="531"/>
      <c r="S61" s="532"/>
      <c r="T61" s="23"/>
      <c r="U61" s="24"/>
    </row>
    <row r="62" spans="1:21" ht="46.5" customHeight="1" x14ac:dyDescent="0.15">
      <c r="A62">
        <v>453</v>
      </c>
      <c r="C62" s="11">
        <f t="shared" ca="1" si="10"/>
        <v>46108</v>
      </c>
      <c r="D62" s="12" t="str">
        <f t="shared" ca="1" si="7"/>
        <v>金</v>
      </c>
      <c r="E62" s="42"/>
      <c r="F62" s="23"/>
      <c r="G62" s="12"/>
      <c r="H62" s="529"/>
      <c r="I62" s="530"/>
      <c r="J62" s="14"/>
      <c r="K62" s="12"/>
      <c r="L62" s="32"/>
      <c r="M62" s="11">
        <f t="shared" ca="1" si="8"/>
        <v>46108</v>
      </c>
      <c r="N62" s="12" t="str">
        <f t="shared" ca="1" si="8"/>
        <v>金</v>
      </c>
      <c r="O62" s="41">
        <f t="shared" si="8"/>
        <v>0</v>
      </c>
      <c r="P62" s="14">
        <f t="shared" si="9"/>
        <v>0</v>
      </c>
      <c r="Q62" s="24"/>
      <c r="R62" s="531"/>
      <c r="S62" s="532"/>
      <c r="T62" s="23"/>
      <c r="U62" s="24"/>
    </row>
    <row r="63" spans="1:21" ht="46.5" customHeight="1" x14ac:dyDescent="0.15">
      <c r="A63">
        <v>454</v>
      </c>
      <c r="C63" s="11">
        <f t="shared" ca="1" si="10"/>
        <v>46109</v>
      </c>
      <c r="D63" s="12" t="str">
        <f t="shared" ca="1" si="7"/>
        <v>土</v>
      </c>
      <c r="E63" s="42"/>
      <c r="F63" s="23"/>
      <c r="G63" s="12"/>
      <c r="H63" s="529"/>
      <c r="I63" s="530"/>
      <c r="J63" s="14"/>
      <c r="K63" s="12"/>
      <c r="L63" s="32"/>
      <c r="M63" s="11">
        <f t="shared" ca="1" si="8"/>
        <v>46109</v>
      </c>
      <c r="N63" s="12" t="str">
        <f t="shared" ca="1" si="8"/>
        <v>土</v>
      </c>
      <c r="O63" s="41">
        <f t="shared" si="8"/>
        <v>0</v>
      </c>
      <c r="P63" s="14">
        <f t="shared" si="9"/>
        <v>0</v>
      </c>
      <c r="Q63" s="24"/>
      <c r="R63" s="531"/>
      <c r="S63" s="532"/>
      <c r="T63" s="23"/>
      <c r="U63" s="24"/>
    </row>
    <row r="64" spans="1:21" ht="46.5" customHeight="1" x14ac:dyDescent="0.15">
      <c r="A64">
        <v>455</v>
      </c>
      <c r="C64" s="11">
        <f t="shared" ca="1" si="10"/>
        <v>46110</v>
      </c>
      <c r="D64" s="12" t="str">
        <f t="shared" ca="1" si="7"/>
        <v>日</v>
      </c>
      <c r="E64" s="42"/>
      <c r="F64" s="23"/>
      <c r="G64" s="12"/>
      <c r="H64" s="529"/>
      <c r="I64" s="530"/>
      <c r="J64" s="14"/>
      <c r="K64" s="12"/>
      <c r="L64" s="32"/>
      <c r="M64" s="11">
        <f t="shared" ca="1" si="8"/>
        <v>46110</v>
      </c>
      <c r="N64" s="12" t="str">
        <f t="shared" ca="1" si="8"/>
        <v>日</v>
      </c>
      <c r="O64" s="41">
        <f t="shared" si="8"/>
        <v>0</v>
      </c>
      <c r="P64" s="14">
        <f t="shared" si="9"/>
        <v>0</v>
      </c>
      <c r="Q64" s="24"/>
      <c r="R64" s="531"/>
      <c r="S64" s="532"/>
      <c r="T64" s="23"/>
      <c r="U64" s="24"/>
    </row>
    <row r="65" spans="1:21" ht="46.5" customHeight="1" x14ac:dyDescent="0.15">
      <c r="A65">
        <v>456</v>
      </c>
      <c r="C65" s="11">
        <f t="shared" ca="1" si="10"/>
        <v>46111</v>
      </c>
      <c r="D65" s="12" t="str">
        <f t="shared" ca="1" si="7"/>
        <v>月</v>
      </c>
      <c r="E65" s="42"/>
      <c r="F65" s="23"/>
      <c r="G65" s="12"/>
      <c r="H65" s="529"/>
      <c r="I65" s="530"/>
      <c r="J65" s="14"/>
      <c r="K65" s="12"/>
      <c r="L65" s="32"/>
      <c r="M65" s="11">
        <f t="shared" ca="1" si="8"/>
        <v>46111</v>
      </c>
      <c r="N65" s="12" t="str">
        <f t="shared" ca="1" si="8"/>
        <v>月</v>
      </c>
      <c r="O65" s="41">
        <f t="shared" si="8"/>
        <v>0</v>
      </c>
      <c r="P65" s="14">
        <f t="shared" si="9"/>
        <v>0</v>
      </c>
      <c r="Q65" s="24"/>
      <c r="R65" s="531"/>
      <c r="S65" s="532"/>
      <c r="T65" s="23"/>
      <c r="U65" s="24"/>
    </row>
    <row r="66" spans="1:21" ht="46.5" customHeight="1" x14ac:dyDescent="0.15">
      <c r="A66">
        <v>457</v>
      </c>
      <c r="C66" s="11">
        <f ca="1">1+C65</f>
        <v>46112</v>
      </c>
      <c r="D66" s="12" t="str">
        <f t="shared" ca="1" si="7"/>
        <v>火</v>
      </c>
      <c r="E66" s="42"/>
      <c r="F66" s="23"/>
      <c r="G66" s="12"/>
      <c r="H66" s="529"/>
      <c r="I66" s="530"/>
      <c r="J66" s="14"/>
      <c r="K66" s="12"/>
      <c r="L66" s="32"/>
      <c r="M66" s="11">
        <f t="shared" ca="1" si="8"/>
        <v>46112</v>
      </c>
      <c r="N66" s="12" t="str">
        <f t="shared" ca="1" si="8"/>
        <v>火</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Q105"/>
  <sheetViews>
    <sheetView showGridLines="0" showZeros="0" tabSelected="1" view="pageBreakPreview" zoomScale="115" zoomScaleNormal="70" zoomScaleSheetLayoutView="115" workbookViewId="0">
      <pane xSplit="6" ySplit="5" topLeftCell="G6" activePane="bottomRight" state="frozen"/>
      <selection activeCell="F28" sqref="F28"/>
      <selection pane="topRight" activeCell="F28" sqref="F28"/>
      <selection pane="bottomLeft" activeCell="F28" sqref="F28"/>
      <selection pane="bottomRight" activeCell="I86" sqref="I86"/>
    </sheetView>
  </sheetViews>
  <sheetFormatPr defaultColWidth="3.625" defaultRowHeight="13.5" x14ac:dyDescent="0.15"/>
  <cols>
    <col min="1" max="1" width="1.375" customWidth="1"/>
    <col min="2" max="4" width="6.625" customWidth="1"/>
    <col min="5" max="5" width="0.875" customWidth="1"/>
    <col min="6" max="6" width="10.625" customWidth="1"/>
    <col min="7" max="8" width="7.625" customWidth="1"/>
    <col min="9" max="37" width="7.875" customWidth="1"/>
    <col min="38" max="39" width="5.625" customWidth="1"/>
    <col min="40" max="43" width="8" customWidth="1"/>
    <col min="44" max="45" width="5.25" bestFit="1" customWidth="1"/>
    <col min="46" max="46" width="2.625" customWidth="1"/>
    <col min="47" max="47" width="27" customWidth="1"/>
    <col min="48" max="48" width="7.875" customWidth="1"/>
  </cols>
  <sheetData>
    <row r="1" spans="1:43" ht="30.75" customHeight="1" x14ac:dyDescent="0.15">
      <c r="B1" s="140" t="s">
        <v>113</v>
      </c>
    </row>
    <row r="2" spans="1:43" ht="17.25" x14ac:dyDescent="0.15">
      <c r="A2" s="138"/>
      <c r="B2" s="138"/>
      <c r="C2" s="138"/>
      <c r="D2" s="138"/>
      <c r="E2" s="138"/>
      <c r="F2" s="138"/>
      <c r="G2" s="138"/>
      <c r="H2" s="138"/>
      <c r="I2" s="138"/>
      <c r="J2" s="138"/>
      <c r="K2" s="138"/>
      <c r="L2" s="138"/>
      <c r="M2" s="138"/>
      <c r="N2" s="138"/>
      <c r="O2" s="139" t="s">
        <v>49</v>
      </c>
      <c r="P2" s="138"/>
      <c r="Q2" s="138"/>
      <c r="R2" s="138"/>
      <c r="S2" s="138"/>
      <c r="T2" s="138"/>
      <c r="U2" s="138"/>
      <c r="V2" s="138"/>
      <c r="W2" s="138"/>
      <c r="X2" s="139" t="s">
        <v>48</v>
      </c>
      <c r="Y2" s="138"/>
      <c r="Z2" s="138"/>
      <c r="AA2" s="138"/>
      <c r="AB2" s="138"/>
      <c r="AC2" s="138"/>
      <c r="AD2" s="138"/>
      <c r="AE2" s="138"/>
      <c r="AF2" s="138"/>
      <c r="AG2" s="138"/>
      <c r="AH2" s="138"/>
      <c r="AI2" s="138"/>
      <c r="AJ2" s="138"/>
      <c r="AK2" s="138"/>
      <c r="AL2" s="523" t="s">
        <v>271</v>
      </c>
      <c r="AM2" s="2" t="s">
        <v>39</v>
      </c>
    </row>
    <row r="3" spans="1:43" ht="23.25" customHeight="1" x14ac:dyDescent="0.15">
      <c r="B3" s="591" t="s">
        <v>15</v>
      </c>
      <c r="C3" s="591"/>
      <c r="D3" s="592">
        <f>初期入力!D5</f>
        <v>0</v>
      </c>
      <c r="E3" s="592"/>
      <c r="F3" s="592"/>
      <c r="G3" s="592"/>
      <c r="H3" s="592"/>
      <c r="I3" s="592"/>
      <c r="J3" s="592"/>
      <c r="K3" s="592"/>
      <c r="L3" s="592"/>
      <c r="M3" s="592"/>
      <c r="N3" s="136"/>
      <c r="O3" s="136"/>
      <c r="P3" s="593">
        <f>初期入力!D6</f>
        <v>0</v>
      </c>
      <c r="Q3" s="593"/>
      <c r="R3" s="593"/>
      <c r="S3" s="137" t="s">
        <v>8</v>
      </c>
      <c r="T3" s="593">
        <f>初期入力!D9</f>
        <v>0</v>
      </c>
      <c r="U3" s="593"/>
      <c r="V3" s="593"/>
      <c r="W3" s="136"/>
      <c r="X3" s="136"/>
      <c r="Y3" s="594" t="s">
        <v>46</v>
      </c>
      <c r="Z3" s="594"/>
      <c r="AA3" s="567">
        <f>初期入力!D7</f>
        <v>0</v>
      </c>
      <c r="AB3" s="567"/>
      <c r="AC3" s="567"/>
      <c r="AD3" s="137" t="s">
        <v>8</v>
      </c>
      <c r="AE3" s="566" t="s">
        <v>47</v>
      </c>
      <c r="AF3" s="566"/>
      <c r="AG3" s="566"/>
      <c r="AH3" s="567">
        <f>+初期入力!D8</f>
        <v>0</v>
      </c>
      <c r="AI3" s="567"/>
      <c r="AJ3" s="567"/>
      <c r="AK3" s="136"/>
      <c r="AL3" s="524"/>
      <c r="AM3" s="25" t="s">
        <v>74</v>
      </c>
    </row>
    <row r="4" spans="1:43" ht="11.25" customHeight="1" x14ac:dyDescent="0.15">
      <c r="AL4" s="525"/>
      <c r="AM4" s="25" t="s">
        <v>33</v>
      </c>
    </row>
    <row r="5" spans="1:43" ht="24" customHeight="1" x14ac:dyDescent="0.15">
      <c r="B5" s="36"/>
      <c r="C5" s="37"/>
      <c r="D5" s="37"/>
      <c r="E5" s="37"/>
      <c r="F5" s="38"/>
      <c r="G5" s="132">
        <v>1</v>
      </c>
      <c r="H5" s="133">
        <v>2</v>
      </c>
      <c r="I5" s="133">
        <v>3</v>
      </c>
      <c r="J5" s="133">
        <v>4</v>
      </c>
      <c r="K5" s="133">
        <v>5</v>
      </c>
      <c r="L5" s="133">
        <v>6</v>
      </c>
      <c r="M5" s="133">
        <v>7</v>
      </c>
      <c r="N5" s="133">
        <v>8</v>
      </c>
      <c r="O5" s="133">
        <v>9</v>
      </c>
      <c r="P5" s="133">
        <v>10</v>
      </c>
      <c r="Q5" s="133">
        <v>11</v>
      </c>
      <c r="R5" s="133">
        <v>12</v>
      </c>
      <c r="S5" s="133">
        <v>13</v>
      </c>
      <c r="T5" s="133">
        <v>14</v>
      </c>
      <c r="U5" s="133">
        <v>15</v>
      </c>
      <c r="V5" s="133">
        <v>16</v>
      </c>
      <c r="W5" s="133">
        <v>17</v>
      </c>
      <c r="X5" s="133">
        <v>18</v>
      </c>
      <c r="Y5" s="133">
        <v>19</v>
      </c>
      <c r="Z5" s="133">
        <v>20</v>
      </c>
      <c r="AA5" s="133">
        <v>21</v>
      </c>
      <c r="AB5" s="133">
        <v>22</v>
      </c>
      <c r="AC5" s="133">
        <v>23</v>
      </c>
      <c r="AD5" s="133">
        <v>24</v>
      </c>
      <c r="AE5" s="133">
        <v>25</v>
      </c>
      <c r="AF5" s="133">
        <v>26</v>
      </c>
      <c r="AG5" s="133">
        <v>27</v>
      </c>
      <c r="AH5" s="133">
        <v>28</v>
      </c>
      <c r="AI5" s="133">
        <v>29</v>
      </c>
      <c r="AJ5" s="133">
        <v>30</v>
      </c>
      <c r="AK5" s="134">
        <v>31</v>
      </c>
      <c r="AL5" s="1"/>
      <c r="AM5" s="1"/>
      <c r="AN5" s="73" t="s">
        <v>51</v>
      </c>
      <c r="AO5" s="73" t="s">
        <v>50</v>
      </c>
      <c r="AP5" s="1" t="s">
        <v>61</v>
      </c>
      <c r="AQ5" s="1" t="s">
        <v>48</v>
      </c>
    </row>
    <row r="6" spans="1:43" ht="12.75" customHeight="1" x14ac:dyDescent="0.15">
      <c r="B6" s="587" t="str">
        <f>+初期入力!D4&amp;"年"</f>
        <v>2025年</v>
      </c>
      <c r="C6" s="588"/>
      <c r="D6" s="590" t="s">
        <v>109</v>
      </c>
      <c r="E6" s="585"/>
      <c r="F6" s="586"/>
      <c r="G6" s="199" t="str">
        <f ca="1">'旬報(3月)'!D16</f>
        <v>土</v>
      </c>
      <c r="H6" s="200" t="str">
        <f ca="1">'旬報(3月)'!D17</f>
        <v>日</v>
      </c>
      <c r="I6" s="200" t="str">
        <f ca="1">'旬報(3月)'!D18</f>
        <v>月</v>
      </c>
      <c r="J6" s="200" t="str">
        <f ca="1">'旬報(3月)'!D19</f>
        <v>火</v>
      </c>
      <c r="K6" s="200" t="str">
        <f ca="1">'旬報(3月)'!D20</f>
        <v>水</v>
      </c>
      <c r="L6" s="200" t="str">
        <f ca="1">'旬報(3月)'!D21</f>
        <v>木</v>
      </c>
      <c r="M6" s="200" t="str">
        <f ca="1">'旬報(3月)'!D22</f>
        <v>金</v>
      </c>
      <c r="N6" s="200" t="str">
        <f ca="1">'旬報(3月)'!D23</f>
        <v>土</v>
      </c>
      <c r="O6" s="200" t="str">
        <f ca="1">'旬報(3月)'!D24</f>
        <v>日</v>
      </c>
      <c r="P6" s="200" t="str">
        <f ca="1">'旬報(3月)'!D25</f>
        <v>月</v>
      </c>
      <c r="Q6" s="200" t="str">
        <f ca="1">'旬報(3月)'!D36</f>
        <v>火</v>
      </c>
      <c r="R6" s="200" t="str">
        <f ca="1">'旬報(3月)'!D37</f>
        <v>水</v>
      </c>
      <c r="S6" s="200" t="str">
        <f ca="1">'旬報(3月)'!D38</f>
        <v>木</v>
      </c>
      <c r="T6" s="200" t="str">
        <f ca="1">'旬報(3月)'!D39</f>
        <v>金</v>
      </c>
      <c r="U6" s="200" t="str">
        <f ca="1">'旬報(3月)'!D40</f>
        <v>土</v>
      </c>
      <c r="V6" s="200" t="str">
        <f ca="1">'旬報(3月)'!D41</f>
        <v>日</v>
      </c>
      <c r="W6" s="200" t="str">
        <f ca="1">'旬報(3月)'!D42</f>
        <v>月</v>
      </c>
      <c r="X6" s="200" t="str">
        <f ca="1">'旬報(3月)'!D43</f>
        <v>火</v>
      </c>
      <c r="Y6" s="200" t="str">
        <f ca="1">'旬報(3月)'!D44</f>
        <v>水</v>
      </c>
      <c r="Z6" s="200" t="str">
        <f ca="1">'旬報(3月)'!D45</f>
        <v>木</v>
      </c>
      <c r="AA6" s="200" t="str">
        <f ca="1">'旬報(3月)'!D56</f>
        <v>金</v>
      </c>
      <c r="AB6" s="200" t="str">
        <f ca="1">'旬報(3月)'!D57</f>
        <v>土</v>
      </c>
      <c r="AC6" s="200" t="str">
        <f ca="1">'旬報(3月)'!D58</f>
        <v>日</v>
      </c>
      <c r="AD6" s="200" t="str">
        <f ca="1">'旬報(3月)'!D59</f>
        <v>月</v>
      </c>
      <c r="AE6" s="200" t="str">
        <f ca="1">'旬報(3月)'!D60</f>
        <v>火</v>
      </c>
      <c r="AF6" s="200" t="str">
        <f ca="1">'旬報(3月)'!D61</f>
        <v>水</v>
      </c>
      <c r="AG6" s="200" t="str">
        <f ca="1">'旬報(3月)'!D62</f>
        <v>木</v>
      </c>
      <c r="AH6" s="200" t="str">
        <f ca="1">'旬報(3月)'!D63</f>
        <v>金</v>
      </c>
      <c r="AI6" s="200" t="str">
        <f ca="1">'旬報(3月)'!D64</f>
        <v>土</v>
      </c>
      <c r="AJ6" s="200" t="str">
        <f ca="1">'旬報(3月)'!D65</f>
        <v>日</v>
      </c>
      <c r="AK6" s="201" t="str">
        <f ca="1">'旬報(3月)'!D66</f>
        <v>月</v>
      </c>
      <c r="AL6" s="92"/>
      <c r="AM6" s="92"/>
    </row>
    <row r="7" spans="1:43" ht="12.75" customHeight="1" x14ac:dyDescent="0.15">
      <c r="B7" s="141"/>
      <c r="C7" s="142"/>
      <c r="D7" s="576" t="s">
        <v>9</v>
      </c>
      <c r="E7" s="154"/>
      <c r="F7" s="195" t="s">
        <v>111</v>
      </c>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2"/>
      <c r="AL7" s="440" t="str">
        <f>IF(COUNTA(G7:AK7)=0,"",IF('実績調書取得率計算【漁港版(陸上・海上)】 '!E$102=1,"OK",IF('実績調書取得率計算【漁港版(陸上・海上)】 '!E$107=1,"OK","NG")))</f>
        <v/>
      </c>
      <c r="AM7" s="1"/>
      <c r="AN7">
        <f>SUM(COUNTIF(G7:AK7,{"休"}))</f>
        <v>0</v>
      </c>
      <c r="AP7">
        <f>SUM(COUNTIF(G7:AK7,{"■"}))</f>
        <v>0</v>
      </c>
      <c r="AQ7">
        <f>AN7+AP7</f>
        <v>0</v>
      </c>
    </row>
    <row r="8" spans="1:43" ht="12.75" customHeight="1" x14ac:dyDescent="0.15">
      <c r="B8" s="141">
        <v>3</v>
      </c>
      <c r="C8" s="142" t="s">
        <v>1</v>
      </c>
      <c r="D8" s="577"/>
      <c r="E8" s="197"/>
      <c r="F8" s="193" t="s">
        <v>112</v>
      </c>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5"/>
      <c r="AL8" s="441" t="str">
        <f>IF(COUNTA(G8:AK8)=0,"",IF('実績調書取得率計算【漁港版(陸上・海上)】 '!E$103=1,"OK",IF('実績調書取得率計算【漁港版(陸上・海上)】 '!E$108=1,"OK","NG")))</f>
        <v/>
      </c>
      <c r="AM8" s="1"/>
      <c r="AN8">
        <f>SUM(COUNTIF(G8:AK8,{"休"}))</f>
        <v>0</v>
      </c>
      <c r="AP8">
        <f>SUM(COUNTIF(G8:AK8,{"■"}))</f>
        <v>0</v>
      </c>
      <c r="AQ8">
        <f>AN8+AP8</f>
        <v>0</v>
      </c>
    </row>
    <row r="9" spans="1:43" ht="12.75" customHeight="1" x14ac:dyDescent="0.15">
      <c r="B9" s="141"/>
      <c r="C9" s="142"/>
      <c r="D9" s="578" t="s">
        <v>10</v>
      </c>
      <c r="E9" s="198"/>
      <c r="F9" s="195" t="s">
        <v>111</v>
      </c>
      <c r="G9" s="160"/>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2"/>
      <c r="AL9" s="440" t="str">
        <f>IF(COUNTA(G9:AK9)=0,"",IF('実績調書取得率計算【漁港版(陸上・海上)】 '!E$104=1,"OK",IF('実績調書取得率計算【漁港版(陸上・海上)】 '!E$109=1,"OK","NG")))</f>
        <v/>
      </c>
      <c r="AM9" s="1"/>
      <c r="AN9">
        <f>SUM(COUNTIF(G9:AK9,{"休"}))</f>
        <v>0</v>
      </c>
      <c r="AP9">
        <f>SUM(COUNTIF(G9:AK9,{"■"}))</f>
        <v>0</v>
      </c>
      <c r="AQ9">
        <f>AN9+AP9</f>
        <v>0</v>
      </c>
    </row>
    <row r="10" spans="1:43" ht="12.75" customHeight="1" x14ac:dyDescent="0.15">
      <c r="B10" s="180"/>
      <c r="C10" s="181"/>
      <c r="D10" s="577"/>
      <c r="E10" s="197"/>
      <c r="F10" s="193" t="s">
        <v>112</v>
      </c>
      <c r="G10" s="163"/>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5"/>
      <c r="AL10" s="441" t="str">
        <f>IF(COUNTA(G10:AK10)=0,"",IF('実績調書取得率計算【漁港版(陸上・海上)】 '!E$105=1,"OK",IF('実績調書取得率計算【漁港版(陸上・海上)】 '!E$110=1,"OK","NG")))</f>
        <v/>
      </c>
      <c r="AM10" s="1"/>
      <c r="AN10">
        <f>SUM(COUNTIF(G10:AK10,{"休"}))</f>
        <v>0</v>
      </c>
      <c r="AP10">
        <f>SUM(COUNTIF(G10:AK10,{"■"}))</f>
        <v>0</v>
      </c>
      <c r="AQ10">
        <f>AN10+AP10</f>
        <v>0</v>
      </c>
    </row>
    <row r="11" spans="1:43" ht="12.75" customHeight="1" x14ac:dyDescent="0.15">
      <c r="B11" s="178"/>
      <c r="C11" s="179"/>
      <c r="D11" s="584" t="s">
        <v>109</v>
      </c>
      <c r="E11" s="585"/>
      <c r="F11" s="586"/>
      <c r="G11" s="199" t="str">
        <f ca="1">'旬報(4月)'!D16</f>
        <v>火</v>
      </c>
      <c r="H11" s="200" t="str">
        <f ca="1">'旬報(4月)'!D17</f>
        <v>水</v>
      </c>
      <c r="I11" s="200" t="str">
        <f ca="1">'旬報(4月)'!D18</f>
        <v>木</v>
      </c>
      <c r="J11" s="200" t="str">
        <f ca="1">'旬報(4月)'!D19</f>
        <v>金</v>
      </c>
      <c r="K11" s="200" t="str">
        <f ca="1">'旬報(4月)'!D20</f>
        <v>土</v>
      </c>
      <c r="L11" s="200" t="str">
        <f ca="1">'旬報(4月)'!D21</f>
        <v>日</v>
      </c>
      <c r="M11" s="200" t="str">
        <f ca="1">'旬報(4月)'!D22</f>
        <v>月</v>
      </c>
      <c r="N11" s="200" t="str">
        <f ca="1">'旬報(4月)'!D23</f>
        <v>火</v>
      </c>
      <c r="O11" s="200" t="str">
        <f ca="1">'旬報(4月)'!D24</f>
        <v>水</v>
      </c>
      <c r="P11" s="200" t="str">
        <f ca="1">'旬報(4月)'!D25</f>
        <v>木</v>
      </c>
      <c r="Q11" s="200" t="str">
        <f ca="1">'旬報(4月)'!D36</f>
        <v>金</v>
      </c>
      <c r="R11" s="200" t="str">
        <f ca="1">'旬報(4月)'!D37</f>
        <v>土</v>
      </c>
      <c r="S11" s="200" t="str">
        <f ca="1">'旬報(4月)'!D38</f>
        <v>日</v>
      </c>
      <c r="T11" s="200" t="str">
        <f ca="1">'旬報(4月)'!D39</f>
        <v>月</v>
      </c>
      <c r="U11" s="200" t="str">
        <f ca="1">'旬報(4月)'!D40</f>
        <v>火</v>
      </c>
      <c r="V11" s="200" t="str">
        <f ca="1">'旬報(4月)'!D41</f>
        <v>水</v>
      </c>
      <c r="W11" s="200" t="str">
        <f ca="1">'旬報(4月)'!D42</f>
        <v>木</v>
      </c>
      <c r="X11" s="200" t="str">
        <f ca="1">'旬報(4月)'!D43</f>
        <v>金</v>
      </c>
      <c r="Y11" s="200" t="str">
        <f ca="1">'旬報(4月)'!D44</f>
        <v>土</v>
      </c>
      <c r="Z11" s="200" t="str">
        <f ca="1">'旬報(4月)'!D45</f>
        <v>日</v>
      </c>
      <c r="AA11" s="200" t="str">
        <f ca="1">'旬報(4月)'!D56</f>
        <v>月</v>
      </c>
      <c r="AB11" s="200" t="str">
        <f ca="1">'旬報(4月)'!D57</f>
        <v>火</v>
      </c>
      <c r="AC11" s="200" t="str">
        <f ca="1">'旬報(4月)'!D58</f>
        <v>水</v>
      </c>
      <c r="AD11" s="200" t="str">
        <f ca="1">'旬報(4月)'!D59</f>
        <v>木</v>
      </c>
      <c r="AE11" s="200" t="str">
        <f ca="1">'旬報(4月)'!D60</f>
        <v>金</v>
      </c>
      <c r="AF11" s="200" t="str">
        <f ca="1">'旬報(4月)'!D61</f>
        <v>土</v>
      </c>
      <c r="AG11" s="200" t="str">
        <f ca="1">'旬報(4月)'!D62</f>
        <v>日</v>
      </c>
      <c r="AH11" s="200" t="str">
        <f ca="1">'旬報(4月)'!D63</f>
        <v>月</v>
      </c>
      <c r="AI11" s="200" t="str">
        <f ca="1">'旬報(4月)'!D64</f>
        <v>火</v>
      </c>
      <c r="AJ11" s="200" t="str">
        <f ca="1">'旬報(4月)'!D65</f>
        <v>水</v>
      </c>
      <c r="AK11" s="201"/>
      <c r="AL11" s="92"/>
      <c r="AM11" s="92"/>
    </row>
    <row r="12" spans="1:43" ht="12.75" customHeight="1" x14ac:dyDescent="0.15">
      <c r="B12" s="582">
        <f>B8+1</f>
        <v>4</v>
      </c>
      <c r="C12" s="583" t="s">
        <v>1</v>
      </c>
      <c r="D12" s="576" t="s">
        <v>9</v>
      </c>
      <c r="E12" s="194"/>
      <c r="F12" s="195" t="s">
        <v>111</v>
      </c>
      <c r="G12" s="160"/>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2"/>
      <c r="AL12" s="440" t="str">
        <f>IF(COUNTA(G12:AK12)=0,"",IF('実績調書取得率計算【漁港版(陸上・海上)】 '!G$102=1,"OK",IF('実績調書取得率計算【漁港版(陸上・海上)】 '!G$107=1,"OK","NG")))</f>
        <v/>
      </c>
      <c r="AM12" s="1"/>
      <c r="AN12">
        <f>SUM(COUNTIF(G12:AK12,{"休"}))</f>
        <v>0</v>
      </c>
      <c r="AP12">
        <f>SUM(COUNTIF(G12:AK12,{"■"}))</f>
        <v>0</v>
      </c>
      <c r="AQ12">
        <f>AN12+AP12</f>
        <v>0</v>
      </c>
    </row>
    <row r="13" spans="1:43" ht="12.75" customHeight="1" x14ac:dyDescent="0.15">
      <c r="B13" s="582"/>
      <c r="C13" s="583"/>
      <c r="D13" s="577"/>
      <c r="E13" s="192"/>
      <c r="F13" s="193" t="s">
        <v>112</v>
      </c>
      <c r="G13" s="163"/>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5"/>
      <c r="AL13" s="441" t="str">
        <f>IF(COUNTA(G13:AK13)=0,"",IF('実績調書取得率計算【漁港版(陸上・海上)】 '!G$103=1,"OK",IF('実績調書取得率計算【漁港版(陸上・海上)】 '!G$108=1,"OK","NG")))</f>
        <v/>
      </c>
      <c r="AM13" s="1"/>
      <c r="AN13">
        <f>SUM(COUNTIF(G13:AK13,{"休"}))</f>
        <v>0</v>
      </c>
      <c r="AP13">
        <f>SUM(COUNTIF(G13:AK13,{"■"}))</f>
        <v>0</v>
      </c>
      <c r="AQ13">
        <f>AN13+AP13</f>
        <v>0</v>
      </c>
    </row>
    <row r="14" spans="1:43" ht="12.75" customHeight="1" x14ac:dyDescent="0.15">
      <c r="B14" s="582"/>
      <c r="C14" s="583"/>
      <c r="D14" s="578" t="s">
        <v>10</v>
      </c>
      <c r="E14" s="194"/>
      <c r="F14" s="195" t="s">
        <v>111</v>
      </c>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2"/>
      <c r="AL14" s="440" t="str">
        <f>IF(COUNTA(G14:AK14)=0,"",IF('実績調書取得率計算【漁港版(陸上・海上)】 '!G$104=1,"OK",IF('実績調書取得率計算【漁港版(陸上・海上)】 '!G$109=1,"OK","NG")))</f>
        <v/>
      </c>
      <c r="AM14" s="1"/>
      <c r="AN14">
        <f>SUM(COUNTIF(G14:AK14,{"休"}))</f>
        <v>0</v>
      </c>
      <c r="AP14">
        <f>SUM(COUNTIF(G14:AK14,{"■"}))</f>
        <v>0</v>
      </c>
      <c r="AQ14">
        <f>AN14+AP14</f>
        <v>0</v>
      </c>
    </row>
    <row r="15" spans="1:43" ht="12.75" customHeight="1" x14ac:dyDescent="0.15">
      <c r="B15" s="141"/>
      <c r="C15" s="142"/>
      <c r="D15" s="577"/>
      <c r="E15" s="196"/>
      <c r="F15" s="193" t="s">
        <v>112</v>
      </c>
      <c r="G15" s="182"/>
      <c r="H15" s="183"/>
      <c r="I15" s="183"/>
      <c r="J15" s="183"/>
      <c r="K15" s="183"/>
      <c r="L15" s="183"/>
      <c r="M15" s="183"/>
      <c r="N15" s="183"/>
      <c r="O15" s="183"/>
      <c r="P15" s="183"/>
      <c r="Q15" s="183"/>
      <c r="R15" s="183"/>
      <c r="S15" s="183"/>
      <c r="T15" s="164"/>
      <c r="U15" s="183"/>
      <c r="V15" s="183"/>
      <c r="W15" s="183"/>
      <c r="X15" s="183"/>
      <c r="Y15" s="183"/>
      <c r="Z15" s="183"/>
      <c r="AA15" s="183"/>
      <c r="AB15" s="183"/>
      <c r="AC15" s="183"/>
      <c r="AD15" s="183"/>
      <c r="AE15" s="183"/>
      <c r="AF15" s="183"/>
      <c r="AG15" s="183"/>
      <c r="AH15" s="183"/>
      <c r="AI15" s="183"/>
      <c r="AJ15" s="183"/>
      <c r="AK15" s="184"/>
      <c r="AL15" s="441" t="str">
        <f>IF(COUNTA(G15:AK15)=0,"",IF('実績調書取得率計算【漁港版(陸上・海上)】 '!G$105=1,"OK",IF('実績調書取得率計算【漁港版(陸上・海上)】 '!G$110=1,"OK","NG")))</f>
        <v/>
      </c>
      <c r="AM15" s="1"/>
      <c r="AN15">
        <f>SUM(COUNTIF(G15:AK15,{"休"}))</f>
        <v>0</v>
      </c>
      <c r="AP15">
        <f>SUM(COUNTIF(G15:AK15,{"■"}))</f>
        <v>0</v>
      </c>
      <c r="AQ15">
        <f>AN15+AP15</f>
        <v>0</v>
      </c>
    </row>
    <row r="16" spans="1:43" ht="12.75" customHeight="1" x14ac:dyDescent="0.15">
      <c r="B16" s="185"/>
      <c r="C16" s="186"/>
      <c r="D16" s="584" t="s">
        <v>109</v>
      </c>
      <c r="E16" s="585"/>
      <c r="F16" s="586"/>
      <c r="G16" s="199" t="str">
        <f ca="1">'旬報(5月)'!D16</f>
        <v>木</v>
      </c>
      <c r="H16" s="200" t="str">
        <f ca="1">'旬報(5月)'!D17</f>
        <v>金</v>
      </c>
      <c r="I16" s="200" t="str">
        <f ca="1">'旬報(5月)'!D18</f>
        <v>土</v>
      </c>
      <c r="J16" s="200" t="str">
        <f ca="1">'旬報(5月)'!D19</f>
        <v>日</v>
      </c>
      <c r="K16" s="200" t="str">
        <f ca="1">'旬報(5月)'!D20</f>
        <v>月</v>
      </c>
      <c r="L16" s="200" t="str">
        <f ca="1">'旬報(5月)'!D21</f>
        <v>火</v>
      </c>
      <c r="M16" s="200" t="str">
        <f ca="1">'旬報(5月)'!D22</f>
        <v>水</v>
      </c>
      <c r="N16" s="200" t="str">
        <f ca="1">'旬報(5月)'!D23</f>
        <v>木</v>
      </c>
      <c r="O16" s="200" t="str">
        <f ca="1">'旬報(5月)'!D24</f>
        <v>金</v>
      </c>
      <c r="P16" s="200" t="str">
        <f ca="1">'旬報(5月)'!D25</f>
        <v>土</v>
      </c>
      <c r="Q16" s="200" t="str">
        <f ca="1">'旬報(5月)'!D36</f>
        <v>日</v>
      </c>
      <c r="R16" s="200" t="str">
        <f ca="1">'旬報(5月)'!D37</f>
        <v>月</v>
      </c>
      <c r="S16" s="200" t="str">
        <f ca="1">'旬報(5月)'!D38</f>
        <v>火</v>
      </c>
      <c r="T16" s="200" t="str">
        <f ca="1">'旬報(5月)'!D39</f>
        <v>水</v>
      </c>
      <c r="U16" s="200" t="str">
        <f ca="1">'旬報(5月)'!D40</f>
        <v>木</v>
      </c>
      <c r="V16" s="200" t="str">
        <f ca="1">'旬報(5月)'!D41</f>
        <v>金</v>
      </c>
      <c r="W16" s="200" t="str">
        <f ca="1">'旬報(5月)'!D42</f>
        <v>土</v>
      </c>
      <c r="X16" s="200" t="str">
        <f ca="1">'旬報(5月)'!D43</f>
        <v>日</v>
      </c>
      <c r="Y16" s="200" t="str">
        <f ca="1">'旬報(5月)'!D44</f>
        <v>月</v>
      </c>
      <c r="Z16" s="200" t="str">
        <f ca="1">'旬報(5月)'!D45</f>
        <v>火</v>
      </c>
      <c r="AA16" s="200" t="str">
        <f ca="1">'旬報(5月)'!D56</f>
        <v>水</v>
      </c>
      <c r="AB16" s="200" t="str">
        <f ca="1">'旬報(5月)'!D57</f>
        <v>木</v>
      </c>
      <c r="AC16" s="200" t="str">
        <f ca="1">'旬報(5月)'!D58</f>
        <v>金</v>
      </c>
      <c r="AD16" s="200" t="str">
        <f ca="1">'旬報(5月)'!D59</f>
        <v>土</v>
      </c>
      <c r="AE16" s="200" t="str">
        <f ca="1">'旬報(5月)'!D60</f>
        <v>日</v>
      </c>
      <c r="AF16" s="200" t="str">
        <f ca="1">'旬報(5月)'!D61</f>
        <v>月</v>
      </c>
      <c r="AG16" s="200" t="str">
        <f ca="1">'旬報(5月)'!D62</f>
        <v>火</v>
      </c>
      <c r="AH16" s="200" t="str">
        <f ca="1">'旬報(5月)'!D63</f>
        <v>水</v>
      </c>
      <c r="AI16" s="200" t="str">
        <f ca="1">'旬報(5月)'!D64</f>
        <v>木</v>
      </c>
      <c r="AJ16" s="200" t="str">
        <f ca="1">'旬報(5月)'!D65</f>
        <v>金</v>
      </c>
      <c r="AK16" s="201" t="str">
        <f ca="1">'旬報(5月)'!D66</f>
        <v>土</v>
      </c>
      <c r="AL16" s="92"/>
      <c r="AM16" s="92"/>
    </row>
    <row r="17" spans="2:43" ht="12.75" customHeight="1" x14ac:dyDescent="0.15">
      <c r="B17" s="582">
        <f>B12+1</f>
        <v>5</v>
      </c>
      <c r="C17" s="583" t="s">
        <v>1</v>
      </c>
      <c r="D17" s="576" t="s">
        <v>9</v>
      </c>
      <c r="E17" s="194"/>
      <c r="F17" s="195" t="s">
        <v>111</v>
      </c>
      <c r="G17" s="166"/>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8"/>
      <c r="AL17" s="440" t="str">
        <f>IF(COUNTA(G17:AK17)=0,"",IF('実績調書取得率計算【漁港版(陸上・海上)】 '!I$102=1,"OK",IF('実績調書取得率計算【漁港版(陸上・海上)】 '!I$107=1,"OK","NG")))</f>
        <v/>
      </c>
      <c r="AM17" s="1"/>
      <c r="AN17">
        <f>SUM(COUNTIF(G17:AK17,{"休"}))</f>
        <v>0</v>
      </c>
      <c r="AP17">
        <f>SUM(COUNTIF(G17:AK17,{"■"}))</f>
        <v>0</v>
      </c>
      <c r="AQ17">
        <f>AN17+AP17</f>
        <v>0</v>
      </c>
    </row>
    <row r="18" spans="2:43" ht="12.75" customHeight="1" x14ac:dyDescent="0.15">
      <c r="B18" s="582"/>
      <c r="C18" s="583"/>
      <c r="D18" s="577"/>
      <c r="E18" s="192"/>
      <c r="F18" s="193" t="s">
        <v>112</v>
      </c>
      <c r="G18" s="169"/>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c r="AL18" s="441" t="str">
        <f>IF(COUNTA(G18:AK18)=0,"",IF('実績調書取得率計算【漁港版(陸上・海上)】 '!I$103=1,"OK",IF('実績調書取得率計算【漁港版(陸上・海上)】 '!I$108=1,"OK","NG")))</f>
        <v/>
      </c>
      <c r="AM18" s="1"/>
      <c r="AN18">
        <f>SUM(COUNTIF(G18:AK18,{"休"}))</f>
        <v>0</v>
      </c>
      <c r="AP18">
        <f>SUM(COUNTIF(G18:AK18,{"■"}))</f>
        <v>0</v>
      </c>
      <c r="AQ18">
        <f>AN18+AP18</f>
        <v>0</v>
      </c>
    </row>
    <row r="19" spans="2:43" ht="12.75" customHeight="1" x14ac:dyDescent="0.15">
      <c r="B19" s="582"/>
      <c r="C19" s="583"/>
      <c r="D19" s="578" t="s">
        <v>10</v>
      </c>
      <c r="E19" s="194"/>
      <c r="F19" s="195" t="s">
        <v>111</v>
      </c>
      <c r="G19" s="166"/>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8"/>
      <c r="AL19" s="440" t="str">
        <f>IF(COUNTA(G19:AK19)=0,"",IF('実績調書取得率計算【漁港版(陸上・海上)】 '!I$104=1,"OK",IF('実績調書取得率計算【漁港版(陸上・海上)】 '!I$109=1,"OK","NG")))</f>
        <v/>
      </c>
      <c r="AM19" s="1"/>
      <c r="AN19">
        <f>SUM(COUNTIF(G19:AK19,{"休"}))</f>
        <v>0</v>
      </c>
      <c r="AP19">
        <f>SUM(COUNTIF(G19:AK19,{"■"}))</f>
        <v>0</v>
      </c>
      <c r="AQ19">
        <f>AN19+AP19</f>
        <v>0</v>
      </c>
    </row>
    <row r="20" spans="2:43" ht="12.75" customHeight="1" x14ac:dyDescent="0.15">
      <c r="B20" s="180"/>
      <c r="C20" s="181"/>
      <c r="D20" s="577"/>
      <c r="E20" s="192"/>
      <c r="F20" s="193" t="s">
        <v>112</v>
      </c>
      <c r="G20" s="169"/>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1"/>
      <c r="AL20" s="441" t="str">
        <f>IF(COUNTA(G20:AK20)=0,"",IF('実績調書取得率計算【漁港版(陸上・海上)】 '!I$105=1,"OK",IF('実績調書取得率計算【漁港版(陸上・海上)】 '!I$110=1,"OK","NG")))</f>
        <v/>
      </c>
      <c r="AM20" s="1"/>
      <c r="AN20">
        <f>SUM(COUNTIF(G20:AK20,{"休"}))</f>
        <v>0</v>
      </c>
      <c r="AP20">
        <f>SUM(COUNTIF(G20:AK20,{"■"}))</f>
        <v>0</v>
      </c>
      <c r="AQ20">
        <f>AN20+AP20</f>
        <v>0</v>
      </c>
    </row>
    <row r="21" spans="2:43" ht="12.75" customHeight="1" x14ac:dyDescent="0.15">
      <c r="B21" s="178"/>
      <c r="C21" s="179"/>
      <c r="D21" s="584" t="s">
        <v>109</v>
      </c>
      <c r="E21" s="585"/>
      <c r="F21" s="586"/>
      <c r="G21" s="202" t="str">
        <f ca="1">'旬報(6月)'!D16</f>
        <v>日</v>
      </c>
      <c r="H21" s="203" t="str">
        <f ca="1">'旬報(6月)'!D17</f>
        <v>月</v>
      </c>
      <c r="I21" s="203" t="str">
        <f ca="1">'旬報(6月)'!D18</f>
        <v>火</v>
      </c>
      <c r="J21" s="203" t="str">
        <f ca="1">'旬報(6月)'!D19</f>
        <v>水</v>
      </c>
      <c r="K21" s="203" t="str">
        <f ca="1">'旬報(6月)'!D20</f>
        <v>木</v>
      </c>
      <c r="L21" s="203" t="str">
        <f ca="1">'旬報(6月)'!D21</f>
        <v>金</v>
      </c>
      <c r="M21" s="203" t="str">
        <f ca="1">'旬報(6月)'!D22</f>
        <v>土</v>
      </c>
      <c r="N21" s="203" t="str">
        <f ca="1">'旬報(6月)'!D23</f>
        <v>日</v>
      </c>
      <c r="O21" s="203" t="str">
        <f ca="1">'旬報(6月)'!D24</f>
        <v>月</v>
      </c>
      <c r="P21" s="203" t="str">
        <f ca="1">'旬報(6月)'!D25</f>
        <v>火</v>
      </c>
      <c r="Q21" s="203" t="str">
        <f ca="1">'旬報(6月)'!D36</f>
        <v>水</v>
      </c>
      <c r="R21" s="203" t="str">
        <f ca="1">'旬報(6月)'!D37</f>
        <v>木</v>
      </c>
      <c r="S21" s="203" t="str">
        <f ca="1">'旬報(6月)'!D38</f>
        <v>金</v>
      </c>
      <c r="T21" s="203" t="str">
        <f ca="1">'旬報(6月)'!D39</f>
        <v>土</v>
      </c>
      <c r="U21" s="203" t="str">
        <f ca="1">'旬報(6月)'!D40</f>
        <v>日</v>
      </c>
      <c r="V21" s="203" t="str">
        <f ca="1">'旬報(6月)'!D41</f>
        <v>月</v>
      </c>
      <c r="W21" s="203" t="str">
        <f ca="1">'旬報(6月)'!D42</f>
        <v>火</v>
      </c>
      <c r="X21" s="203" t="str">
        <f ca="1">'旬報(6月)'!D43</f>
        <v>水</v>
      </c>
      <c r="Y21" s="203" t="str">
        <f ca="1">'旬報(6月)'!D44</f>
        <v>木</v>
      </c>
      <c r="Z21" s="203" t="str">
        <f ca="1">'旬報(6月)'!D45</f>
        <v>金</v>
      </c>
      <c r="AA21" s="203" t="str">
        <f ca="1">'旬報(6月)'!D56</f>
        <v>土</v>
      </c>
      <c r="AB21" s="203" t="str">
        <f ca="1">'旬報(6月)'!D57</f>
        <v>日</v>
      </c>
      <c r="AC21" s="203" t="str">
        <f ca="1">'旬報(6月)'!D58</f>
        <v>月</v>
      </c>
      <c r="AD21" s="203" t="str">
        <f ca="1">'旬報(6月)'!D59</f>
        <v>火</v>
      </c>
      <c r="AE21" s="203" t="str">
        <f ca="1">'旬報(6月)'!D60</f>
        <v>水</v>
      </c>
      <c r="AF21" s="203" t="str">
        <f ca="1">'旬報(6月)'!D61</f>
        <v>木</v>
      </c>
      <c r="AG21" s="203" t="str">
        <f ca="1">'旬報(6月)'!D62</f>
        <v>金</v>
      </c>
      <c r="AH21" s="203" t="str">
        <f ca="1">'旬報(6月)'!D63</f>
        <v>土</v>
      </c>
      <c r="AI21" s="203" t="str">
        <f ca="1">'旬報(6月)'!D64</f>
        <v>日</v>
      </c>
      <c r="AJ21" s="203" t="str">
        <f ca="1">'旬報(6月)'!D65</f>
        <v>月</v>
      </c>
      <c r="AK21" s="204"/>
      <c r="AL21" s="92"/>
      <c r="AM21" s="92"/>
    </row>
    <row r="22" spans="2:43" ht="12.75" customHeight="1" x14ac:dyDescent="0.15">
      <c r="B22" s="582">
        <f>B17+1</f>
        <v>6</v>
      </c>
      <c r="C22" s="583" t="s">
        <v>1</v>
      </c>
      <c r="D22" s="576" t="s">
        <v>9</v>
      </c>
      <c r="E22" s="194"/>
      <c r="F22" s="195" t="s">
        <v>111</v>
      </c>
      <c r="G22" s="166"/>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8"/>
      <c r="AL22" s="440" t="str">
        <f>IF(COUNTA(G22:AK22)=0,"",IF('実績調書取得率計算【漁港版(陸上・海上)】 '!K$102=1,"OK",IF('実績調書取得率計算【漁港版(陸上・海上)】 '!K$107=1,"OK","NG")))</f>
        <v/>
      </c>
      <c r="AM22" s="1"/>
      <c r="AN22">
        <f>SUM(COUNTIF(G22:AK22,{"休"}))</f>
        <v>0</v>
      </c>
      <c r="AP22">
        <f>SUM(COUNTIF(G22:AK22,{"■"}))</f>
        <v>0</v>
      </c>
      <c r="AQ22">
        <f>AN22+AP22</f>
        <v>0</v>
      </c>
    </row>
    <row r="23" spans="2:43" ht="12.75" customHeight="1" x14ac:dyDescent="0.15">
      <c r="B23" s="582"/>
      <c r="C23" s="583"/>
      <c r="D23" s="577"/>
      <c r="E23" s="192"/>
      <c r="F23" s="193" t="s">
        <v>112</v>
      </c>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1"/>
      <c r="AL23" s="441" t="str">
        <f>IF(COUNTA(G23:AK23)=0,"",IF('実績調書取得率計算【漁港版(陸上・海上)】 '!K$103=1,"OK",IF('実績調書取得率計算【漁港版(陸上・海上)】 '!K$108=1,"OK","NG")))</f>
        <v/>
      </c>
      <c r="AM23" s="1"/>
      <c r="AN23">
        <f>SUM(COUNTIF(G23:AK23,{"休"}))</f>
        <v>0</v>
      </c>
      <c r="AP23">
        <f>SUM(COUNTIF(G23:AK23,{"■"}))</f>
        <v>0</v>
      </c>
      <c r="AQ23">
        <f>AN23+AP23</f>
        <v>0</v>
      </c>
    </row>
    <row r="24" spans="2:43" ht="12.75" customHeight="1" x14ac:dyDescent="0.15">
      <c r="B24" s="582"/>
      <c r="C24" s="583"/>
      <c r="D24" s="578" t="s">
        <v>10</v>
      </c>
      <c r="E24" s="194"/>
      <c r="F24" s="195" t="s">
        <v>111</v>
      </c>
      <c r="G24" s="166"/>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c r="AL24" s="440" t="str">
        <f>IF(COUNTA(G24:AK24)=0,"",IF('実績調書取得率計算【漁港版(陸上・海上)】 '!K$104=1,"OK",IF('実績調書取得率計算【漁港版(陸上・海上)】 '!K$109=1,"OK","NG")))</f>
        <v/>
      </c>
      <c r="AM24" s="1"/>
      <c r="AN24">
        <f>SUM(COUNTIF(G24:AK24,{"休"}))</f>
        <v>0</v>
      </c>
      <c r="AP24">
        <f>SUM(COUNTIF(G24:AK24,{"■"}))</f>
        <v>0</v>
      </c>
      <c r="AQ24">
        <f>AN24+AP24</f>
        <v>0</v>
      </c>
    </row>
    <row r="25" spans="2:43" ht="12.75" customHeight="1" x14ac:dyDescent="0.15">
      <c r="B25" s="141"/>
      <c r="C25" s="142"/>
      <c r="D25" s="577"/>
      <c r="E25" s="196"/>
      <c r="F25" s="193" t="s">
        <v>112</v>
      </c>
      <c r="G25" s="125"/>
      <c r="H25" s="123"/>
      <c r="I25" s="123"/>
      <c r="J25" s="123"/>
      <c r="K25" s="123"/>
      <c r="L25" s="123"/>
      <c r="M25" s="123"/>
      <c r="N25" s="123"/>
      <c r="O25" s="123"/>
      <c r="P25" s="170"/>
      <c r="Q25" s="170"/>
      <c r="R25" s="170"/>
      <c r="S25" s="170"/>
      <c r="T25" s="170"/>
      <c r="U25" s="170"/>
      <c r="V25" s="170"/>
      <c r="W25" s="170"/>
      <c r="X25" s="170"/>
      <c r="Y25" s="170"/>
      <c r="Z25" s="170"/>
      <c r="AA25" s="170"/>
      <c r="AB25" s="170"/>
      <c r="AC25" s="170"/>
      <c r="AD25" s="170"/>
      <c r="AE25" s="170"/>
      <c r="AF25" s="123"/>
      <c r="AG25" s="123"/>
      <c r="AH25" s="123"/>
      <c r="AI25" s="123"/>
      <c r="AJ25" s="123"/>
      <c r="AK25" s="124"/>
      <c r="AL25" s="441" t="str">
        <f>IF(COUNTA(G25:AK25)=0,"",IF('実績調書取得率計算【漁港版(陸上・海上)】 '!K$105=1,"OK",IF('実績調書取得率計算【漁港版(陸上・海上)】 '!K$110=1,"OK","NG")))</f>
        <v/>
      </c>
      <c r="AM25" s="1"/>
      <c r="AN25">
        <f>SUM(COUNTIF(G25:AK25,{"休"}))</f>
        <v>0</v>
      </c>
      <c r="AP25">
        <f>SUM(COUNTIF(G25:AK25,{"■"}))</f>
        <v>0</v>
      </c>
      <c r="AQ25">
        <f>AN25+AP25</f>
        <v>0</v>
      </c>
    </row>
    <row r="26" spans="2:43" ht="12.75" customHeight="1" x14ac:dyDescent="0.15">
      <c r="B26" s="185"/>
      <c r="C26" s="186"/>
      <c r="D26" s="584" t="s">
        <v>109</v>
      </c>
      <c r="E26" s="585"/>
      <c r="F26" s="586"/>
      <c r="G26" s="202" t="str">
        <f ca="1">'旬報(7月)'!D16</f>
        <v>火</v>
      </c>
      <c r="H26" s="203" t="str">
        <f ca="1">'旬報(7月)'!D17</f>
        <v>水</v>
      </c>
      <c r="I26" s="203" t="str">
        <f ca="1">'旬報(7月)'!D18</f>
        <v>木</v>
      </c>
      <c r="J26" s="203" t="str">
        <f ca="1">'旬報(7月)'!D19</f>
        <v>金</v>
      </c>
      <c r="K26" s="203" t="str">
        <f ca="1">'旬報(7月)'!D20</f>
        <v>土</v>
      </c>
      <c r="L26" s="203" t="str">
        <f ca="1">'旬報(7月)'!D21</f>
        <v>日</v>
      </c>
      <c r="M26" s="203" t="str">
        <f ca="1">'旬報(7月)'!D22</f>
        <v>月</v>
      </c>
      <c r="N26" s="203" t="str">
        <f ca="1">'旬報(7月)'!D23</f>
        <v>火</v>
      </c>
      <c r="O26" s="203" t="str">
        <f ca="1">'旬報(7月)'!D24</f>
        <v>水</v>
      </c>
      <c r="P26" s="203" t="str">
        <f ca="1">'旬報(7月)'!D25</f>
        <v>木</v>
      </c>
      <c r="Q26" s="203" t="str">
        <f ca="1">'旬報(7月)'!D36</f>
        <v>金</v>
      </c>
      <c r="R26" s="203" t="str">
        <f ca="1">'旬報(7月)'!D37</f>
        <v>土</v>
      </c>
      <c r="S26" s="203" t="str">
        <f ca="1">'旬報(7月)'!D38</f>
        <v>日</v>
      </c>
      <c r="T26" s="203" t="str">
        <f ca="1">'旬報(7月)'!D39</f>
        <v>月</v>
      </c>
      <c r="U26" s="203" t="str">
        <f ca="1">'旬報(7月)'!D40</f>
        <v>火</v>
      </c>
      <c r="V26" s="203" t="str">
        <f ca="1">'旬報(7月)'!D41</f>
        <v>水</v>
      </c>
      <c r="W26" s="203" t="str">
        <f ca="1">'旬報(7月)'!D42</f>
        <v>木</v>
      </c>
      <c r="X26" s="203" t="str">
        <f ca="1">'旬報(7月)'!D43</f>
        <v>金</v>
      </c>
      <c r="Y26" s="203" t="str">
        <f ca="1">'旬報(7月)'!D44</f>
        <v>土</v>
      </c>
      <c r="Z26" s="203" t="str">
        <f ca="1">'旬報(7月)'!D45</f>
        <v>日</v>
      </c>
      <c r="AA26" s="203" t="str">
        <f ca="1">'旬報(7月)'!D56</f>
        <v>月</v>
      </c>
      <c r="AB26" s="203" t="str">
        <f ca="1">'旬報(7月)'!D57</f>
        <v>火</v>
      </c>
      <c r="AC26" s="203" t="str">
        <f ca="1">'旬報(7月)'!D58</f>
        <v>水</v>
      </c>
      <c r="AD26" s="203" t="str">
        <f ca="1">'旬報(7月)'!D59</f>
        <v>木</v>
      </c>
      <c r="AE26" s="203" t="str">
        <f ca="1">'旬報(7月)'!D60</f>
        <v>金</v>
      </c>
      <c r="AF26" s="203" t="str">
        <f ca="1">'旬報(7月)'!D61</f>
        <v>土</v>
      </c>
      <c r="AG26" s="203" t="str">
        <f ca="1">'旬報(7月)'!D62</f>
        <v>日</v>
      </c>
      <c r="AH26" s="203" t="str">
        <f ca="1">'旬報(7月)'!D63</f>
        <v>月</v>
      </c>
      <c r="AI26" s="203" t="str">
        <f ca="1">'旬報(7月)'!D64</f>
        <v>火</v>
      </c>
      <c r="AJ26" s="203" t="str">
        <f ca="1">'旬報(7月)'!D65</f>
        <v>水</v>
      </c>
      <c r="AK26" s="204" t="str">
        <f ca="1">'旬報(7月)'!D66</f>
        <v>木</v>
      </c>
      <c r="AL26" s="92"/>
      <c r="AM26" s="92"/>
    </row>
    <row r="27" spans="2:43" ht="12.75" customHeight="1" x14ac:dyDescent="0.15">
      <c r="B27" s="582">
        <f>B22+1</f>
        <v>7</v>
      </c>
      <c r="C27" s="583" t="s">
        <v>1</v>
      </c>
      <c r="D27" s="576" t="s">
        <v>9</v>
      </c>
      <c r="E27" s="194"/>
      <c r="F27" s="195" t="s">
        <v>111</v>
      </c>
      <c r="G27" s="166"/>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c r="AL27" s="440" t="str">
        <f>IF(COUNTA(G27:AK27)=0,"",IF('実績調書取得率計算【漁港版(陸上・海上)】 '!M$102=1,"OK",IF('実績調書取得率計算【漁港版(陸上・海上)】 '!M$107=1,"OK","NG")))</f>
        <v/>
      </c>
      <c r="AM27" s="1"/>
      <c r="AN27">
        <f>SUM(COUNTIF(G27:AK27,{"休"}))</f>
        <v>0</v>
      </c>
      <c r="AP27">
        <f>SUM(COUNTIF(G27:AK27,{"■"}))</f>
        <v>0</v>
      </c>
      <c r="AQ27">
        <f>AN27+AP27</f>
        <v>0</v>
      </c>
    </row>
    <row r="28" spans="2:43" ht="12.75" customHeight="1" x14ac:dyDescent="0.15">
      <c r="B28" s="582"/>
      <c r="C28" s="583"/>
      <c r="D28" s="577"/>
      <c r="E28" s="192"/>
      <c r="F28" s="193" t="s">
        <v>112</v>
      </c>
      <c r="G28" s="169"/>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1"/>
      <c r="AL28" s="441" t="str">
        <f>IF(COUNTA(G28:AK28)=0,"",IF('実績調書取得率計算【漁港版(陸上・海上)】 '!M$103=1,"OK",IF('実績調書取得率計算【漁港版(陸上・海上)】 '!M$108=1,"OK","NG")))</f>
        <v/>
      </c>
      <c r="AM28" s="1"/>
      <c r="AN28">
        <f>SUM(COUNTIF(G28:AK28,{"休"}))</f>
        <v>0</v>
      </c>
      <c r="AP28">
        <f>SUM(COUNTIF(G28:AK28,{"■"}))</f>
        <v>0</v>
      </c>
      <c r="AQ28">
        <f>AN28+AP28</f>
        <v>0</v>
      </c>
    </row>
    <row r="29" spans="2:43" ht="12.75" customHeight="1" x14ac:dyDescent="0.15">
      <c r="B29" s="582"/>
      <c r="C29" s="583"/>
      <c r="D29" s="578" t="s">
        <v>10</v>
      </c>
      <c r="E29" s="194"/>
      <c r="F29" s="195" t="s">
        <v>111</v>
      </c>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8"/>
      <c r="AL29" s="440" t="str">
        <f>IF(COUNTA(G29:AK29)=0,"",IF('実績調書取得率計算【漁港版(陸上・海上)】 '!M$104=1,"OK",IF('実績調書取得率計算【漁港版(陸上・海上)】 '!M$109=1,"OK","NG")))</f>
        <v/>
      </c>
      <c r="AM29" s="1"/>
      <c r="AN29">
        <f>SUM(COUNTIF(G29:AK29,{"休"}))</f>
        <v>0</v>
      </c>
      <c r="AP29">
        <f>SUM(COUNTIF(G29:AK29,{"■"}))</f>
        <v>0</v>
      </c>
      <c r="AQ29">
        <f>AN29+AP29</f>
        <v>0</v>
      </c>
    </row>
    <row r="30" spans="2:43" ht="12.75" customHeight="1" thickBot="1" x14ac:dyDescent="0.2">
      <c r="B30" s="180"/>
      <c r="C30" s="181"/>
      <c r="D30" s="577"/>
      <c r="E30" s="192"/>
      <c r="F30" s="193" t="s">
        <v>112</v>
      </c>
      <c r="G30" s="169"/>
      <c r="H30" s="170"/>
      <c r="I30" s="170"/>
      <c r="J30" s="170"/>
      <c r="K30" s="170"/>
      <c r="L30" s="170"/>
      <c r="M30" s="170"/>
      <c r="N30" s="170"/>
      <c r="O30" s="170"/>
      <c r="P30" s="170"/>
      <c r="Q30" s="170"/>
      <c r="R30" s="170"/>
      <c r="S30" s="123"/>
      <c r="T30" s="123"/>
      <c r="U30" s="123"/>
      <c r="V30" s="170"/>
      <c r="W30" s="170"/>
      <c r="X30" s="170"/>
      <c r="Y30" s="170"/>
      <c r="Z30" s="170"/>
      <c r="AA30" s="170"/>
      <c r="AB30" s="170"/>
      <c r="AC30" s="170"/>
      <c r="AD30" s="170"/>
      <c r="AE30" s="170"/>
      <c r="AF30" s="170"/>
      <c r="AG30" s="170"/>
      <c r="AH30" s="170"/>
      <c r="AI30" s="170"/>
      <c r="AJ30" s="170"/>
      <c r="AK30" s="171"/>
      <c r="AL30" s="441" t="str">
        <f>IF(COUNTA(G30:AK30)=0,"",IF('実績調書取得率計算【漁港版(陸上・海上)】 '!M$105=1,"OK",IF('実績調書取得率計算【漁港版(陸上・海上)】 '!M$110=1,"OK","NG")))</f>
        <v/>
      </c>
      <c r="AM30" s="1"/>
      <c r="AN30">
        <f>SUM(COUNTIF(G30:AK30,{"休"}))</f>
        <v>0</v>
      </c>
      <c r="AP30">
        <f>SUM(COUNTIF(G30:AK30,{"■"}))</f>
        <v>0</v>
      </c>
      <c r="AQ30">
        <f>AN30+AP30</f>
        <v>0</v>
      </c>
    </row>
    <row r="31" spans="2:43" ht="12.75" customHeight="1" x14ac:dyDescent="0.15">
      <c r="B31" s="178"/>
      <c r="C31" s="179"/>
      <c r="D31" s="584" t="s">
        <v>109</v>
      </c>
      <c r="E31" s="585"/>
      <c r="F31" s="586"/>
      <c r="G31" s="202" t="str">
        <f ca="1">'旬報(8月)'!D16</f>
        <v>金</v>
      </c>
      <c r="H31" s="203" t="str">
        <f ca="1">'旬報(8月)'!D17</f>
        <v>土</v>
      </c>
      <c r="I31" s="203" t="str">
        <f ca="1">'旬報(8月)'!D18</f>
        <v>日</v>
      </c>
      <c r="J31" s="203" t="str">
        <f ca="1">'旬報(8月)'!D19</f>
        <v>月</v>
      </c>
      <c r="K31" s="203" t="str">
        <f ca="1">'旬報(8月)'!D20</f>
        <v>火</v>
      </c>
      <c r="L31" s="203" t="str">
        <f ca="1">'旬報(8月)'!D21</f>
        <v>水</v>
      </c>
      <c r="M31" s="203" t="str">
        <f ca="1">'旬報(8月)'!D22</f>
        <v>木</v>
      </c>
      <c r="N31" s="203" t="str">
        <f ca="1">'旬報(8月)'!D23</f>
        <v>金</v>
      </c>
      <c r="O31" s="203" t="str">
        <f ca="1">'旬報(8月)'!D24</f>
        <v>土</v>
      </c>
      <c r="P31" s="203" t="str">
        <f ca="1">'旬報(8月)'!D25</f>
        <v>日</v>
      </c>
      <c r="Q31" s="203" t="str">
        <f ca="1">'旬報(8月)'!D36</f>
        <v>月</v>
      </c>
      <c r="R31" s="205" t="str">
        <f ca="1">'旬報(8月)'!D37</f>
        <v>火</v>
      </c>
      <c r="S31" s="210" t="s">
        <v>72</v>
      </c>
      <c r="T31" s="211" t="s">
        <v>72</v>
      </c>
      <c r="U31" s="212" t="s">
        <v>72</v>
      </c>
      <c r="V31" s="206" t="str">
        <f ca="1">'旬報(8月)'!D41</f>
        <v>土</v>
      </c>
      <c r="W31" s="207" t="str">
        <f ca="1">'旬報(8月)'!D42</f>
        <v>日</v>
      </c>
      <c r="X31" s="207" t="str">
        <f ca="1">'旬報(8月)'!D43</f>
        <v>月</v>
      </c>
      <c r="Y31" s="207" t="str">
        <f ca="1">'旬報(8月)'!D44</f>
        <v>火</v>
      </c>
      <c r="Z31" s="207" t="str">
        <f ca="1">'旬報(8月)'!D45</f>
        <v>水</v>
      </c>
      <c r="AA31" s="207" t="str">
        <f ca="1">'旬報(8月)'!D56</f>
        <v>木</v>
      </c>
      <c r="AB31" s="207" t="str">
        <f ca="1">'旬報(8月)'!D57</f>
        <v>金</v>
      </c>
      <c r="AC31" s="207" t="str">
        <f ca="1">'旬報(8月)'!D58</f>
        <v>土</v>
      </c>
      <c r="AD31" s="207" t="str">
        <f ca="1">'旬報(8月)'!D59</f>
        <v>日</v>
      </c>
      <c r="AE31" s="207" t="str">
        <f ca="1">'旬報(8月)'!D60</f>
        <v>月</v>
      </c>
      <c r="AF31" s="207" t="str">
        <f ca="1">'旬報(8月)'!D61</f>
        <v>火</v>
      </c>
      <c r="AG31" s="207" t="str">
        <f ca="1">'旬報(8月)'!D62</f>
        <v>水</v>
      </c>
      <c r="AH31" s="207" t="str">
        <f ca="1">'旬報(8月)'!D63</f>
        <v>木</v>
      </c>
      <c r="AI31" s="207" t="str">
        <f ca="1">'旬報(8月)'!D64</f>
        <v>金</v>
      </c>
      <c r="AJ31" s="207" t="str">
        <f ca="1">'旬報(8月)'!D65</f>
        <v>土</v>
      </c>
      <c r="AK31" s="208" t="str">
        <f ca="1">'旬報(8月)'!D66</f>
        <v>日</v>
      </c>
      <c r="AL31" s="92"/>
      <c r="AM31" s="92"/>
    </row>
    <row r="32" spans="2:43" ht="12.75" customHeight="1" x14ac:dyDescent="0.15">
      <c r="B32" s="582">
        <f>B27+1</f>
        <v>8</v>
      </c>
      <c r="C32" s="583" t="s">
        <v>1</v>
      </c>
      <c r="D32" s="576" t="s">
        <v>9</v>
      </c>
      <c r="E32" s="194"/>
      <c r="F32" s="195" t="s">
        <v>111</v>
      </c>
      <c r="G32" s="166"/>
      <c r="H32" s="167"/>
      <c r="I32" s="167"/>
      <c r="J32" s="166"/>
      <c r="K32" s="166"/>
      <c r="L32" s="166"/>
      <c r="M32" s="166"/>
      <c r="N32" s="166"/>
      <c r="O32" s="167"/>
      <c r="P32" s="167"/>
      <c r="Q32" s="167"/>
      <c r="R32" s="172"/>
      <c r="S32" s="488" t="s">
        <v>74</v>
      </c>
      <c r="T32" s="491" t="s">
        <v>74</v>
      </c>
      <c r="U32" s="492" t="s">
        <v>74</v>
      </c>
      <c r="V32" s="174"/>
      <c r="W32" s="167"/>
      <c r="X32" s="167"/>
      <c r="Y32" s="167"/>
      <c r="Z32" s="167"/>
      <c r="AA32" s="167"/>
      <c r="AB32" s="167"/>
      <c r="AC32" s="167"/>
      <c r="AD32" s="167"/>
      <c r="AE32" s="167"/>
      <c r="AF32" s="167"/>
      <c r="AG32" s="167"/>
      <c r="AH32" s="167"/>
      <c r="AI32" s="167"/>
      <c r="AJ32" s="167"/>
      <c r="AK32" s="168"/>
      <c r="AL32" s="440" t="str">
        <f ca="1">IF(COUNTA(G32:AK32)=0,"",IF('実績調書取得率計算【漁港版(陸上・海上)】 '!O$102=1,"OK",IF('実績調書取得率計算【漁港版(陸上・海上)】 '!O$107=1,"OK","NG")))</f>
        <v>OK</v>
      </c>
      <c r="AM32" s="1"/>
      <c r="AN32">
        <f ca="1">SUM(COUNTIF(G32:AK32,{"休"}))-AO32</f>
        <v>0</v>
      </c>
      <c r="AO32" s="1">
        <f ca="1">IF(B$32=8,IF(AL32="",0,3))</f>
        <v>3</v>
      </c>
      <c r="AP32">
        <f>SUM(COUNTIF(G32:AK32,{"■"}))</f>
        <v>0</v>
      </c>
      <c r="AQ32">
        <f ca="1">AN32+AP32</f>
        <v>0</v>
      </c>
    </row>
    <row r="33" spans="2:43" ht="12.75" customHeight="1" x14ac:dyDescent="0.15">
      <c r="B33" s="582"/>
      <c r="C33" s="583"/>
      <c r="D33" s="577"/>
      <c r="E33" s="192"/>
      <c r="F33" s="193" t="s">
        <v>112</v>
      </c>
      <c r="G33" s="169"/>
      <c r="H33" s="170"/>
      <c r="I33" s="170"/>
      <c r="J33" s="169"/>
      <c r="K33" s="169"/>
      <c r="L33" s="169"/>
      <c r="M33" s="169"/>
      <c r="N33" s="169"/>
      <c r="O33" s="170"/>
      <c r="P33" s="170"/>
      <c r="Q33" s="170"/>
      <c r="R33" s="175"/>
      <c r="S33" s="489" t="s">
        <v>74</v>
      </c>
      <c r="T33" s="493" t="s">
        <v>74</v>
      </c>
      <c r="U33" s="494" t="s">
        <v>74</v>
      </c>
      <c r="V33" s="177"/>
      <c r="W33" s="170"/>
      <c r="X33" s="170"/>
      <c r="Y33" s="170"/>
      <c r="Z33" s="170"/>
      <c r="AA33" s="170"/>
      <c r="AB33" s="170"/>
      <c r="AC33" s="170"/>
      <c r="AD33" s="170"/>
      <c r="AE33" s="170"/>
      <c r="AF33" s="170"/>
      <c r="AG33" s="170"/>
      <c r="AH33" s="170"/>
      <c r="AI33" s="170"/>
      <c r="AJ33" s="170"/>
      <c r="AK33" s="171"/>
      <c r="AL33" s="441" t="str">
        <f ca="1">IF(COUNTA(G33:AK33)=0,"",IF('実績調書取得率計算【漁港版(陸上・海上)】 '!O$103=1,"OK",IF('実績調書取得率計算【漁港版(陸上・海上)】 '!O$108=1,"OK","NG")))</f>
        <v>OK</v>
      </c>
      <c r="AM33" s="1"/>
      <c r="AN33">
        <f ca="1">SUM(COUNTIF(G33:AK33,{"休"}))-AO33</f>
        <v>0</v>
      </c>
      <c r="AO33" s="442">
        <f t="shared" ref="AO33:AO35" ca="1" si="0">IF(B$32=8,IF(AL33="",0,3))</f>
        <v>3</v>
      </c>
      <c r="AP33">
        <f>SUM(COUNTIF(G33:AK33,{"■"}))</f>
        <v>0</v>
      </c>
      <c r="AQ33">
        <f ca="1">AN33+AP33</f>
        <v>0</v>
      </c>
    </row>
    <row r="34" spans="2:43" ht="12.75" customHeight="1" x14ac:dyDescent="0.15">
      <c r="B34" s="582"/>
      <c r="C34" s="583"/>
      <c r="D34" s="578" t="s">
        <v>10</v>
      </c>
      <c r="E34" s="194"/>
      <c r="F34" s="195" t="s">
        <v>111</v>
      </c>
      <c r="G34" s="166"/>
      <c r="H34" s="167"/>
      <c r="I34" s="167"/>
      <c r="J34" s="166"/>
      <c r="K34" s="166"/>
      <c r="L34" s="166"/>
      <c r="M34" s="166"/>
      <c r="N34" s="166"/>
      <c r="O34" s="167"/>
      <c r="P34" s="167"/>
      <c r="Q34" s="167"/>
      <c r="R34" s="172"/>
      <c r="S34" s="488" t="s">
        <v>74</v>
      </c>
      <c r="T34" s="491" t="s">
        <v>74</v>
      </c>
      <c r="U34" s="492" t="s">
        <v>74</v>
      </c>
      <c r="V34" s="174"/>
      <c r="W34" s="167"/>
      <c r="X34" s="167"/>
      <c r="Y34" s="167"/>
      <c r="Z34" s="167"/>
      <c r="AA34" s="167"/>
      <c r="AB34" s="167"/>
      <c r="AC34" s="167"/>
      <c r="AD34" s="167"/>
      <c r="AE34" s="167"/>
      <c r="AF34" s="167"/>
      <c r="AG34" s="167"/>
      <c r="AH34" s="167"/>
      <c r="AI34" s="167"/>
      <c r="AJ34" s="167"/>
      <c r="AK34" s="168"/>
      <c r="AL34" s="440" t="str">
        <f ca="1">IF(COUNTA(G34:AK34)=0,"",IF('実績調書取得率計算【漁港版(陸上・海上)】 '!O$104=1,"OK",IF('実績調書取得率計算【漁港版(陸上・海上)】 '!O$109=1,"OK","NG")))</f>
        <v>OK</v>
      </c>
      <c r="AM34" s="1"/>
      <c r="AN34">
        <f ca="1">SUM(COUNTIF(G34:AK34,{"休"}))-AO34</f>
        <v>0</v>
      </c>
      <c r="AO34" s="442">
        <f t="shared" ca="1" si="0"/>
        <v>3</v>
      </c>
      <c r="AP34">
        <f>SUM(COUNTIF(G34:AK34,{"■"}))</f>
        <v>0</v>
      </c>
      <c r="AQ34">
        <f ca="1">AN34+AP34</f>
        <v>0</v>
      </c>
    </row>
    <row r="35" spans="2:43" ht="12.75" customHeight="1" thickBot="1" x14ac:dyDescent="0.2">
      <c r="B35" s="141"/>
      <c r="C35" s="142"/>
      <c r="D35" s="577"/>
      <c r="E35" s="196"/>
      <c r="F35" s="193" t="s">
        <v>112</v>
      </c>
      <c r="G35" s="125"/>
      <c r="H35" s="123"/>
      <c r="I35" s="123"/>
      <c r="J35" s="125"/>
      <c r="K35" s="125"/>
      <c r="L35" s="125"/>
      <c r="M35" s="125"/>
      <c r="N35" s="125"/>
      <c r="O35" s="123"/>
      <c r="P35" s="123"/>
      <c r="Q35" s="123"/>
      <c r="R35" s="187"/>
      <c r="S35" s="490" t="s">
        <v>74</v>
      </c>
      <c r="T35" s="495" t="s">
        <v>74</v>
      </c>
      <c r="U35" s="496" t="s">
        <v>74</v>
      </c>
      <c r="V35" s="188"/>
      <c r="W35" s="123"/>
      <c r="X35" s="123"/>
      <c r="Y35" s="123"/>
      <c r="Z35" s="123"/>
      <c r="AA35" s="123"/>
      <c r="AB35" s="123"/>
      <c r="AC35" s="123"/>
      <c r="AD35" s="123"/>
      <c r="AE35" s="123"/>
      <c r="AF35" s="123"/>
      <c r="AG35" s="123"/>
      <c r="AH35" s="123"/>
      <c r="AI35" s="123"/>
      <c r="AJ35" s="123"/>
      <c r="AK35" s="124"/>
      <c r="AL35" s="441" t="str">
        <f ca="1">IF(COUNTA(G35:AK35)=0,"",IF('実績調書取得率計算【漁港版(陸上・海上)】 '!O$105=1,"OK",IF('実績調書取得率計算【漁港版(陸上・海上)】 '!O$110=1,"OK","NG")))</f>
        <v>OK</v>
      </c>
      <c r="AM35" s="1"/>
      <c r="AN35">
        <f ca="1">SUM(COUNTIF(G35:AK35,{"休"}))-AO35</f>
        <v>0</v>
      </c>
      <c r="AO35" s="442">
        <f t="shared" ca="1" si="0"/>
        <v>3</v>
      </c>
      <c r="AP35">
        <f>SUM(COUNTIF(G35:AK35,{"■"}))</f>
        <v>0</v>
      </c>
      <c r="AQ35">
        <f ca="1">AN35+AP35</f>
        <v>0</v>
      </c>
    </row>
    <row r="36" spans="2:43" ht="12.75" customHeight="1" x14ac:dyDescent="0.15">
      <c r="B36" s="185"/>
      <c r="C36" s="186"/>
      <c r="D36" s="584" t="s">
        <v>109</v>
      </c>
      <c r="E36" s="585"/>
      <c r="F36" s="586"/>
      <c r="G36" s="202" t="str">
        <f ca="1">'旬報(9月)'!D16</f>
        <v>月</v>
      </c>
      <c r="H36" s="203" t="str">
        <f ca="1">'旬報(9月)'!D17</f>
        <v>火</v>
      </c>
      <c r="I36" s="203" t="str">
        <f ca="1">'旬報(9月)'!D18</f>
        <v>水</v>
      </c>
      <c r="J36" s="203" t="str">
        <f ca="1">'旬報(9月)'!D19</f>
        <v>木</v>
      </c>
      <c r="K36" s="203" t="str">
        <f ca="1">'旬報(9月)'!D20</f>
        <v>金</v>
      </c>
      <c r="L36" s="203" t="str">
        <f ca="1">'旬報(9月)'!D21</f>
        <v>土</v>
      </c>
      <c r="M36" s="203" t="str">
        <f ca="1">'旬報(9月)'!D22</f>
        <v>日</v>
      </c>
      <c r="N36" s="203" t="str">
        <f ca="1">'旬報(9月)'!D23</f>
        <v>月</v>
      </c>
      <c r="O36" s="203" t="str">
        <f ca="1">'旬報(9月)'!D24</f>
        <v>火</v>
      </c>
      <c r="P36" s="203" t="str">
        <f ca="1">'旬報(9月)'!D25</f>
        <v>水</v>
      </c>
      <c r="Q36" s="203" t="str">
        <f ca="1">'旬報(9月)'!D36</f>
        <v>木</v>
      </c>
      <c r="R36" s="203" t="str">
        <f ca="1">'旬報(9月)'!D37</f>
        <v>金</v>
      </c>
      <c r="S36" s="209" t="str">
        <f ca="1">'旬報(9月)'!D38</f>
        <v>土</v>
      </c>
      <c r="T36" s="209" t="str">
        <f ca="1">'旬報(9月)'!D39</f>
        <v>日</v>
      </c>
      <c r="U36" s="209" t="str">
        <f ca="1">'旬報(9月)'!D40</f>
        <v>月</v>
      </c>
      <c r="V36" s="203" t="str">
        <f ca="1">'旬報(9月)'!D41</f>
        <v>火</v>
      </c>
      <c r="W36" s="203" t="str">
        <f ca="1">'旬報(9月)'!D42</f>
        <v>水</v>
      </c>
      <c r="X36" s="203" t="str">
        <f ca="1">'旬報(9月)'!D43</f>
        <v>木</v>
      </c>
      <c r="Y36" s="203" t="str">
        <f ca="1">'旬報(9月)'!D44</f>
        <v>金</v>
      </c>
      <c r="Z36" s="203" t="str">
        <f ca="1">'旬報(9月)'!D45</f>
        <v>土</v>
      </c>
      <c r="AA36" s="203" t="str">
        <f ca="1">'旬報(9月)'!D56</f>
        <v>日</v>
      </c>
      <c r="AB36" s="203" t="str">
        <f ca="1">'旬報(9月)'!D57</f>
        <v>月</v>
      </c>
      <c r="AC36" s="203" t="str">
        <f ca="1">'旬報(9月)'!D58</f>
        <v>火</v>
      </c>
      <c r="AD36" s="203" t="str">
        <f ca="1">'旬報(9月)'!D59</f>
        <v>水</v>
      </c>
      <c r="AE36" s="203" t="str">
        <f ca="1">'旬報(9月)'!D60</f>
        <v>木</v>
      </c>
      <c r="AF36" s="203" t="str">
        <f ca="1">'旬報(9月)'!D61</f>
        <v>金</v>
      </c>
      <c r="AG36" s="203" t="str">
        <f ca="1">'旬報(9月)'!D62</f>
        <v>土</v>
      </c>
      <c r="AH36" s="203" t="str">
        <f ca="1">'旬報(9月)'!D63</f>
        <v>日</v>
      </c>
      <c r="AI36" s="203" t="str">
        <f ca="1">'旬報(9月)'!D64</f>
        <v>月</v>
      </c>
      <c r="AJ36" s="203" t="str">
        <f ca="1">'旬報(9月)'!D65</f>
        <v>火</v>
      </c>
      <c r="AK36" s="204"/>
      <c r="AL36" s="92"/>
      <c r="AM36" s="92"/>
    </row>
    <row r="37" spans="2:43" ht="12.75" customHeight="1" x14ac:dyDescent="0.15">
      <c r="B37" s="582">
        <f>B32+1</f>
        <v>9</v>
      </c>
      <c r="C37" s="583" t="s">
        <v>1</v>
      </c>
      <c r="D37" s="576" t="s">
        <v>9</v>
      </c>
      <c r="E37" s="194"/>
      <c r="F37" s="195" t="s">
        <v>111</v>
      </c>
      <c r="G37" s="166"/>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8"/>
      <c r="AL37" s="440" t="str">
        <f>IF(COUNTA(G37:AK37)=0,"",IF('実績調書取得率計算【漁港版(陸上・海上)】 '!Q$102=1,"OK",IF('実績調書取得率計算【漁港版(陸上・海上)】 '!Q$107=1,"OK","NG")))</f>
        <v/>
      </c>
      <c r="AM37" s="1"/>
      <c r="AN37">
        <f>SUM(COUNTIF(G37:AK37,{"休"}))</f>
        <v>0</v>
      </c>
      <c r="AP37">
        <f>SUM(COUNTIF(G37:AK37,{"■"}))</f>
        <v>0</v>
      </c>
      <c r="AQ37">
        <f>AN37+AP37</f>
        <v>0</v>
      </c>
    </row>
    <row r="38" spans="2:43" ht="12.75" customHeight="1" x14ac:dyDescent="0.15">
      <c r="B38" s="582"/>
      <c r="C38" s="583"/>
      <c r="D38" s="577"/>
      <c r="E38" s="192"/>
      <c r="F38" s="193" t="s">
        <v>112</v>
      </c>
      <c r="G38" s="169"/>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c r="AL38" s="441" t="str">
        <f>IF(COUNTA(G38:AK38)=0,"",IF('実績調書取得率計算【漁港版(陸上・海上)】 '!Q$103=1,"OK",IF('実績調書取得率計算【漁港版(陸上・海上)】 '!Q$108=1,"OK","NG")))</f>
        <v/>
      </c>
      <c r="AM38" s="1"/>
      <c r="AN38">
        <f>SUM(COUNTIF(G38:AK38,{"休"}))</f>
        <v>0</v>
      </c>
      <c r="AP38">
        <f>SUM(COUNTIF(G38:AK38,{"■"}))</f>
        <v>0</v>
      </c>
      <c r="AQ38">
        <f>AN38+AP38</f>
        <v>0</v>
      </c>
    </row>
    <row r="39" spans="2:43" ht="12.75" customHeight="1" x14ac:dyDescent="0.15">
      <c r="B39" s="582"/>
      <c r="C39" s="583"/>
      <c r="D39" s="578" t="s">
        <v>10</v>
      </c>
      <c r="E39" s="194"/>
      <c r="F39" s="195" t="s">
        <v>111</v>
      </c>
      <c r="G39" s="166"/>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8"/>
      <c r="AL39" s="440" t="str">
        <f>IF(COUNTA(G39:AK39)=0,"",IF('実績調書取得率計算【漁港版(陸上・海上)】 '!Q$104=1,"OK",IF('実績調書取得率計算【漁港版(陸上・海上)】 '!Q$109=1,"OK","NG")))</f>
        <v/>
      </c>
      <c r="AM39" s="1"/>
      <c r="AN39">
        <f>SUM(COUNTIF(G39:AK39,{"休"}))</f>
        <v>0</v>
      </c>
      <c r="AP39">
        <f>SUM(COUNTIF(G39:AK39,{"■"}))</f>
        <v>0</v>
      </c>
      <c r="AQ39">
        <f>AN39+AP39</f>
        <v>0</v>
      </c>
    </row>
    <row r="40" spans="2:43" ht="12.75" customHeight="1" x14ac:dyDescent="0.15">
      <c r="B40" s="180"/>
      <c r="C40" s="181"/>
      <c r="D40" s="577"/>
      <c r="E40" s="192"/>
      <c r="F40" s="193" t="s">
        <v>112</v>
      </c>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1"/>
      <c r="AL40" s="441" t="str">
        <f>IF(COUNTA(G40:AK40)=0,"",IF('実績調書取得率計算【漁港版(陸上・海上)】 '!Q$105=1,"OK",IF('実績調書取得率計算【漁港版(陸上・海上)】 '!Q$110=1,"OK","NG")))</f>
        <v/>
      </c>
      <c r="AM40" s="1"/>
      <c r="AN40">
        <f>SUM(COUNTIF(G40:AK40,{"休"}))</f>
        <v>0</v>
      </c>
      <c r="AP40">
        <f>SUM(COUNTIF(G40:AK40,{"■"}))</f>
        <v>0</v>
      </c>
      <c r="AQ40">
        <f>AN40+AP40</f>
        <v>0</v>
      </c>
    </row>
    <row r="41" spans="2:43" ht="12.75" customHeight="1" x14ac:dyDescent="0.15">
      <c r="B41" s="178"/>
      <c r="C41" s="179"/>
      <c r="D41" s="584" t="s">
        <v>109</v>
      </c>
      <c r="E41" s="585"/>
      <c r="F41" s="586"/>
      <c r="G41" s="202" t="str">
        <f ca="1">'旬報(10月)'!D16</f>
        <v>水</v>
      </c>
      <c r="H41" s="203" t="str">
        <f ca="1">'旬報(10月)'!D17</f>
        <v>木</v>
      </c>
      <c r="I41" s="203" t="str">
        <f ca="1">'旬報(10月)'!D18</f>
        <v>金</v>
      </c>
      <c r="J41" s="203" t="str">
        <f ca="1">'旬報(10月)'!D19</f>
        <v>土</v>
      </c>
      <c r="K41" s="203" t="str">
        <f ca="1">'旬報(10月)'!D20</f>
        <v>日</v>
      </c>
      <c r="L41" s="203" t="str">
        <f ca="1">'旬報(10月)'!D21</f>
        <v>月</v>
      </c>
      <c r="M41" s="203" t="str">
        <f ca="1">'旬報(10月)'!D22</f>
        <v>火</v>
      </c>
      <c r="N41" s="203" t="str">
        <f ca="1">'旬報(10月)'!D23</f>
        <v>水</v>
      </c>
      <c r="O41" s="203" t="str">
        <f ca="1">'旬報(10月)'!D24</f>
        <v>木</v>
      </c>
      <c r="P41" s="203" t="str">
        <f ca="1">'旬報(10月)'!D25</f>
        <v>金</v>
      </c>
      <c r="Q41" s="203" t="str">
        <f ca="1">'旬報(10月)'!D36</f>
        <v>土</v>
      </c>
      <c r="R41" s="203" t="str">
        <f ca="1">'旬報(10月)'!D37</f>
        <v>日</v>
      </c>
      <c r="S41" s="203" t="str">
        <f ca="1">'旬報(10月)'!D38</f>
        <v>月</v>
      </c>
      <c r="T41" s="203" t="str">
        <f ca="1">'旬報(10月)'!D39</f>
        <v>火</v>
      </c>
      <c r="U41" s="203" t="str">
        <f ca="1">'旬報(10月)'!D40</f>
        <v>水</v>
      </c>
      <c r="V41" s="203" t="str">
        <f ca="1">'旬報(10月)'!D41</f>
        <v>木</v>
      </c>
      <c r="W41" s="203" t="str">
        <f ca="1">'旬報(10月)'!D42</f>
        <v>金</v>
      </c>
      <c r="X41" s="203" t="str">
        <f ca="1">'旬報(10月)'!D43</f>
        <v>土</v>
      </c>
      <c r="Y41" s="203" t="str">
        <f ca="1">'旬報(10月)'!D44</f>
        <v>日</v>
      </c>
      <c r="Z41" s="203" t="str">
        <f ca="1">'旬報(10月)'!D45</f>
        <v>月</v>
      </c>
      <c r="AA41" s="203" t="str">
        <f ca="1">'旬報(10月)'!D56</f>
        <v>火</v>
      </c>
      <c r="AB41" s="203" t="str">
        <f ca="1">'旬報(10月)'!D57</f>
        <v>水</v>
      </c>
      <c r="AC41" s="203" t="str">
        <f ca="1">'旬報(10月)'!D58</f>
        <v>木</v>
      </c>
      <c r="AD41" s="203" t="str">
        <f ca="1">'旬報(10月)'!D59</f>
        <v>金</v>
      </c>
      <c r="AE41" s="203" t="str">
        <f ca="1">'旬報(10月)'!D60</f>
        <v>土</v>
      </c>
      <c r="AF41" s="203" t="str">
        <f ca="1">'旬報(10月)'!D61</f>
        <v>日</v>
      </c>
      <c r="AG41" s="203" t="str">
        <f ca="1">'旬報(10月)'!D62</f>
        <v>月</v>
      </c>
      <c r="AH41" s="203" t="str">
        <f ca="1">'旬報(10月)'!D63</f>
        <v>火</v>
      </c>
      <c r="AI41" s="203" t="str">
        <f ca="1">'旬報(10月)'!D64</f>
        <v>水</v>
      </c>
      <c r="AJ41" s="203" t="str">
        <f ca="1">'旬報(10月)'!D65</f>
        <v>木</v>
      </c>
      <c r="AK41" s="204" t="str">
        <f ca="1">'旬報(10月)'!D66</f>
        <v>金</v>
      </c>
      <c r="AL41" s="92"/>
      <c r="AM41" s="92"/>
    </row>
    <row r="42" spans="2:43" ht="12.75" customHeight="1" x14ac:dyDescent="0.15">
      <c r="B42" s="582">
        <f>B37+1</f>
        <v>10</v>
      </c>
      <c r="C42" s="583" t="s">
        <v>1</v>
      </c>
      <c r="D42" s="576" t="s">
        <v>9</v>
      </c>
      <c r="E42" s="194"/>
      <c r="F42" s="195" t="s">
        <v>111</v>
      </c>
      <c r="G42" s="166"/>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8"/>
      <c r="AL42" s="440" t="str">
        <f>IF(COUNTA(G42:AK42)=0,"",IF('実績調書取得率計算【漁港版(陸上・海上)】 '!S$102=1,"OK",IF('実績調書取得率計算【漁港版(陸上・海上)】 '!S$107=1,"OK","NG")))</f>
        <v/>
      </c>
      <c r="AM42" s="1"/>
      <c r="AN42">
        <f>SUM(COUNTIF(G42:AK42,{"休"}))</f>
        <v>0</v>
      </c>
      <c r="AP42">
        <f>SUM(COUNTIF(G42:AK42,{"■"}))</f>
        <v>0</v>
      </c>
      <c r="AQ42">
        <f>AN42+AP42</f>
        <v>0</v>
      </c>
    </row>
    <row r="43" spans="2:43" ht="12.75" customHeight="1" x14ac:dyDescent="0.15">
      <c r="B43" s="582"/>
      <c r="C43" s="583"/>
      <c r="D43" s="577"/>
      <c r="E43" s="192"/>
      <c r="F43" s="193" t="s">
        <v>112</v>
      </c>
      <c r="G43" s="169"/>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1"/>
      <c r="AL43" s="441" t="str">
        <f>IF(COUNTA(G43:AK43)=0,"",IF('実績調書取得率計算【漁港版(陸上・海上)】 '!S$103=1,"OK",IF('実績調書取得率計算【漁港版(陸上・海上)】 '!S$108=1,"OK","NG")))</f>
        <v/>
      </c>
      <c r="AM43" s="1"/>
      <c r="AN43">
        <f>SUM(COUNTIF(G43:AK43,{"休"}))</f>
        <v>0</v>
      </c>
      <c r="AP43">
        <f>SUM(COUNTIF(G43:AK43,{"■"}))</f>
        <v>0</v>
      </c>
      <c r="AQ43">
        <f>AN43+AP43</f>
        <v>0</v>
      </c>
    </row>
    <row r="44" spans="2:43" ht="12.75" customHeight="1" x14ac:dyDescent="0.15">
      <c r="B44" s="582"/>
      <c r="C44" s="583"/>
      <c r="D44" s="578" t="s">
        <v>10</v>
      </c>
      <c r="E44" s="194"/>
      <c r="F44" s="195" t="s">
        <v>111</v>
      </c>
      <c r="G44" s="166"/>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8"/>
      <c r="AL44" s="440" t="str">
        <f>IF(COUNTA(G44:AK44)=0,"",IF('実績調書取得率計算【漁港版(陸上・海上)】 '!S$104=1,"OK",IF('実績調書取得率計算【漁港版(陸上・海上)】 '!S$109=1,"OK","NG")))</f>
        <v/>
      </c>
      <c r="AM44" s="1"/>
      <c r="AN44">
        <f>SUM(COUNTIF(G44:AK44,{"休"}))</f>
        <v>0</v>
      </c>
      <c r="AP44">
        <f>SUM(COUNTIF(G44:AK44,{"■"}))</f>
        <v>0</v>
      </c>
      <c r="AQ44">
        <f>AN44+AP44</f>
        <v>0</v>
      </c>
    </row>
    <row r="45" spans="2:43" ht="12.75" customHeight="1" x14ac:dyDescent="0.15">
      <c r="B45" s="141"/>
      <c r="C45" s="142"/>
      <c r="D45" s="577"/>
      <c r="E45" s="196"/>
      <c r="F45" s="193" t="s">
        <v>112</v>
      </c>
      <c r="G45" s="12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441" t="str">
        <f>IF(COUNTA(G45:AK45)=0,"",IF('実績調書取得率計算【漁港版(陸上・海上)】 '!S$105=1,"OK",IF('実績調書取得率計算【漁港版(陸上・海上)】 '!S$110=1,"OK","NG")))</f>
        <v/>
      </c>
      <c r="AM45" s="1"/>
      <c r="AN45">
        <f>SUM(COUNTIF(G45:AK45,{"休"}))</f>
        <v>0</v>
      </c>
      <c r="AP45">
        <f>SUM(COUNTIF(G45:AK45,{"■"}))</f>
        <v>0</v>
      </c>
      <c r="AQ45">
        <f>AN45+AP45</f>
        <v>0</v>
      </c>
    </row>
    <row r="46" spans="2:43" ht="12.75" customHeight="1" x14ac:dyDescent="0.15">
      <c r="B46" s="185"/>
      <c r="C46" s="186"/>
      <c r="D46" s="584" t="s">
        <v>109</v>
      </c>
      <c r="E46" s="585"/>
      <c r="F46" s="586"/>
      <c r="G46" s="202" t="str">
        <f ca="1">'旬報(11月)'!D16</f>
        <v>土</v>
      </c>
      <c r="H46" s="203" t="str">
        <f ca="1">'旬報(11月)'!D17</f>
        <v>日</v>
      </c>
      <c r="I46" s="203" t="str">
        <f ca="1">'旬報(11月)'!D18</f>
        <v>月</v>
      </c>
      <c r="J46" s="203" t="str">
        <f ca="1">'旬報(11月)'!D19</f>
        <v>火</v>
      </c>
      <c r="K46" s="203" t="str">
        <f ca="1">'旬報(11月)'!D20</f>
        <v>水</v>
      </c>
      <c r="L46" s="203" t="str">
        <f ca="1">'旬報(11月)'!D21</f>
        <v>木</v>
      </c>
      <c r="M46" s="203" t="str">
        <f ca="1">'旬報(11月)'!D22</f>
        <v>金</v>
      </c>
      <c r="N46" s="203" t="str">
        <f ca="1">'旬報(11月)'!D23</f>
        <v>土</v>
      </c>
      <c r="O46" s="203" t="str">
        <f ca="1">'旬報(11月)'!D24</f>
        <v>日</v>
      </c>
      <c r="P46" s="203" t="str">
        <f ca="1">'旬報(11月)'!D25</f>
        <v>月</v>
      </c>
      <c r="Q46" s="203" t="str">
        <f ca="1">'旬報(11月)'!D36</f>
        <v>火</v>
      </c>
      <c r="R46" s="203" t="str">
        <f ca="1">'旬報(11月)'!D37</f>
        <v>水</v>
      </c>
      <c r="S46" s="203" t="str">
        <f ca="1">'旬報(11月)'!D38</f>
        <v>木</v>
      </c>
      <c r="T46" s="203" t="str">
        <f ca="1">'旬報(11月)'!D39</f>
        <v>金</v>
      </c>
      <c r="U46" s="203" t="str">
        <f ca="1">'旬報(11月)'!D40</f>
        <v>土</v>
      </c>
      <c r="V46" s="203" t="str">
        <f ca="1">'旬報(11月)'!D41</f>
        <v>日</v>
      </c>
      <c r="W46" s="203" t="str">
        <f ca="1">'旬報(11月)'!D42</f>
        <v>月</v>
      </c>
      <c r="X46" s="203" t="str">
        <f ca="1">'旬報(11月)'!D43</f>
        <v>火</v>
      </c>
      <c r="Y46" s="203" t="str">
        <f ca="1">'旬報(11月)'!D44</f>
        <v>水</v>
      </c>
      <c r="Z46" s="203" t="str">
        <f ca="1">'旬報(11月)'!D45</f>
        <v>木</v>
      </c>
      <c r="AA46" s="203" t="str">
        <f ca="1">'旬報(11月)'!D56</f>
        <v>金</v>
      </c>
      <c r="AB46" s="203" t="str">
        <f ca="1">'旬報(11月)'!D57</f>
        <v>土</v>
      </c>
      <c r="AC46" s="203" t="str">
        <f ca="1">'旬報(11月)'!D58</f>
        <v>日</v>
      </c>
      <c r="AD46" s="203" t="str">
        <f ca="1">'旬報(11月)'!D59</f>
        <v>月</v>
      </c>
      <c r="AE46" s="203" t="str">
        <f ca="1">'旬報(11月)'!D60</f>
        <v>火</v>
      </c>
      <c r="AF46" s="203" t="str">
        <f ca="1">'旬報(11月)'!D61</f>
        <v>水</v>
      </c>
      <c r="AG46" s="203" t="str">
        <f ca="1">'旬報(11月)'!D62</f>
        <v>木</v>
      </c>
      <c r="AH46" s="203" t="str">
        <f ca="1">'旬報(11月)'!D63</f>
        <v>金</v>
      </c>
      <c r="AI46" s="203" t="str">
        <f ca="1">'旬報(11月)'!D64</f>
        <v>土</v>
      </c>
      <c r="AJ46" s="203" t="str">
        <f ca="1">'旬報(11月)'!D65</f>
        <v>日</v>
      </c>
      <c r="AK46" s="204"/>
      <c r="AL46" s="92"/>
      <c r="AM46" s="92"/>
    </row>
    <row r="47" spans="2:43" ht="12.75" customHeight="1" x14ac:dyDescent="0.15">
      <c r="B47" s="582">
        <f>B42+1</f>
        <v>11</v>
      </c>
      <c r="C47" s="583" t="s">
        <v>1</v>
      </c>
      <c r="D47" s="576" t="s">
        <v>9</v>
      </c>
      <c r="E47" s="194"/>
      <c r="F47" s="195" t="s">
        <v>111</v>
      </c>
      <c r="G47" s="166"/>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440" t="str">
        <f>IF(COUNTA(G47:AK47)=0,"",IF('実績調書取得率計算【漁港版(陸上・海上)】 '!U$102=1,"OK",IF('実績調書取得率計算【漁港版(陸上・海上)】 '!U$107=1,"OK","NG")))</f>
        <v/>
      </c>
      <c r="AM47" s="1"/>
      <c r="AN47">
        <f>SUM(COUNTIF(G47:AK47,{"休"}))</f>
        <v>0</v>
      </c>
      <c r="AP47">
        <f>SUM(COUNTIF(G47:AK47,{"■"}))</f>
        <v>0</v>
      </c>
      <c r="AQ47">
        <f>AN47+AP47</f>
        <v>0</v>
      </c>
    </row>
    <row r="48" spans="2:43" ht="12.75" customHeight="1" x14ac:dyDescent="0.15">
      <c r="B48" s="582"/>
      <c r="C48" s="583"/>
      <c r="D48" s="577"/>
      <c r="E48" s="192"/>
      <c r="F48" s="193" t="s">
        <v>112</v>
      </c>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1"/>
      <c r="AL48" s="441" t="str">
        <f>IF(COUNTA(G48:AK48)=0,"",IF('実績調書取得率計算【漁港版(陸上・海上)】 '!U$103=1,"OK",IF('実績調書取得率計算【漁港版(陸上・海上)】 '!U$108=1,"OK","NG")))</f>
        <v/>
      </c>
      <c r="AM48" s="1"/>
      <c r="AN48">
        <f>SUM(COUNTIF(G48:AK48,{"休"}))</f>
        <v>0</v>
      </c>
      <c r="AP48">
        <f>SUM(COUNTIF(G48:AK48,{"■"}))</f>
        <v>0</v>
      </c>
      <c r="AQ48">
        <f>AN48+AP48</f>
        <v>0</v>
      </c>
    </row>
    <row r="49" spans="2:43" ht="12.75" customHeight="1" x14ac:dyDescent="0.15">
      <c r="B49" s="582"/>
      <c r="C49" s="583"/>
      <c r="D49" s="578" t="s">
        <v>10</v>
      </c>
      <c r="E49" s="194"/>
      <c r="F49" s="195" t="s">
        <v>111</v>
      </c>
      <c r="G49" s="166"/>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8"/>
      <c r="AL49" s="440" t="str">
        <f>IF(COUNTA(G49:AK49)=0,"",IF('実績調書取得率計算【漁港版(陸上・海上)】 '!U$104=1,"OK",IF('実績調書取得率計算【漁港版(陸上・海上)】 '!U$109=1,"OK","NG")))</f>
        <v/>
      </c>
      <c r="AM49" s="1"/>
      <c r="AN49">
        <f>SUM(COUNTIF(G49:AK49,{"休"}))</f>
        <v>0</v>
      </c>
      <c r="AP49">
        <f>SUM(COUNTIF(G49:AK49,{"■"}))</f>
        <v>0</v>
      </c>
      <c r="AQ49">
        <f>AN49+AP49</f>
        <v>0</v>
      </c>
    </row>
    <row r="50" spans="2:43" ht="12.75" customHeight="1" thickBot="1" x14ac:dyDescent="0.2">
      <c r="B50" s="180"/>
      <c r="C50" s="181"/>
      <c r="D50" s="577"/>
      <c r="E50" s="192"/>
      <c r="F50" s="193" t="s">
        <v>112</v>
      </c>
      <c r="G50" s="169"/>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99"/>
      <c r="AJ50" s="99"/>
      <c r="AK50" s="100"/>
      <c r="AL50" s="441" t="str">
        <f>IF(COUNTA(G50:AK50)=0,"",IF('実績調書取得率計算【漁港版(陸上・海上)】 '!U$105=1,"OK",IF('実績調書取得率計算【漁港版(陸上・海上)】 '!U$110=1,"OK","NG")))</f>
        <v/>
      </c>
      <c r="AM50" s="1"/>
      <c r="AN50">
        <f>SUM(COUNTIF(G50:AK50,{"休"}))</f>
        <v>0</v>
      </c>
      <c r="AP50">
        <f>SUM(COUNTIF(G50:AK50,{"■"}))</f>
        <v>0</v>
      </c>
      <c r="AQ50">
        <f>AN50+AP50</f>
        <v>0</v>
      </c>
    </row>
    <row r="51" spans="2:43" ht="12.75" customHeight="1" x14ac:dyDescent="0.15">
      <c r="B51" s="178"/>
      <c r="C51" s="179"/>
      <c r="D51" s="584" t="s">
        <v>109</v>
      </c>
      <c r="E51" s="585"/>
      <c r="F51" s="586"/>
      <c r="G51" s="202" t="str">
        <f ca="1">'旬報(12月)'!D16</f>
        <v>月</v>
      </c>
      <c r="H51" s="203" t="str">
        <f ca="1">'旬報(12月)'!D17</f>
        <v>火</v>
      </c>
      <c r="I51" s="203" t="str">
        <f ca="1">'旬報(12月)'!D18</f>
        <v>水</v>
      </c>
      <c r="J51" s="203" t="str">
        <f ca="1">'旬報(12月)'!D19</f>
        <v>木</v>
      </c>
      <c r="K51" s="203" t="str">
        <f ca="1">'旬報(12月)'!D20</f>
        <v>金</v>
      </c>
      <c r="L51" s="203" t="str">
        <f ca="1">'旬報(12月)'!D21</f>
        <v>土</v>
      </c>
      <c r="M51" s="203" t="str">
        <f ca="1">'旬報(12月)'!D22</f>
        <v>日</v>
      </c>
      <c r="N51" s="203" t="str">
        <f ca="1">'旬報(12月)'!D23</f>
        <v>月</v>
      </c>
      <c r="O51" s="203" t="str">
        <f ca="1">'旬報(12月)'!D24</f>
        <v>火</v>
      </c>
      <c r="P51" s="203" t="str">
        <f ca="1">'旬報(12月)'!D25</f>
        <v>水</v>
      </c>
      <c r="Q51" s="203" t="str">
        <f ca="1">'旬報(12月)'!D36</f>
        <v>木</v>
      </c>
      <c r="R51" s="203" t="str">
        <f ca="1">'旬報(12月)'!D37</f>
        <v>金</v>
      </c>
      <c r="S51" s="203" t="str">
        <f ca="1">'旬報(12月)'!D38</f>
        <v>土</v>
      </c>
      <c r="T51" s="203" t="str">
        <f ca="1">'旬報(12月)'!D39</f>
        <v>日</v>
      </c>
      <c r="U51" s="203" t="str">
        <f ca="1">'旬報(12月)'!D40</f>
        <v>月</v>
      </c>
      <c r="V51" s="203" t="str">
        <f ca="1">'旬報(12月)'!D41</f>
        <v>火</v>
      </c>
      <c r="W51" s="203" t="str">
        <f ca="1">'旬報(12月)'!D42</f>
        <v>水</v>
      </c>
      <c r="X51" s="203" t="str">
        <f ca="1">'旬報(12月)'!D43</f>
        <v>木</v>
      </c>
      <c r="Y51" s="203" t="str">
        <f ca="1">'旬報(12月)'!D44</f>
        <v>金</v>
      </c>
      <c r="Z51" s="203" t="str">
        <f ca="1">'旬報(12月)'!D45</f>
        <v>土</v>
      </c>
      <c r="AA51" s="203" t="str">
        <f ca="1">'旬報(12月)'!D56</f>
        <v>日</v>
      </c>
      <c r="AB51" s="203" t="str">
        <f ca="1">'旬報(12月)'!D57</f>
        <v>月</v>
      </c>
      <c r="AC51" s="203" t="str">
        <f ca="1">'旬報(12月)'!D58</f>
        <v>火</v>
      </c>
      <c r="AD51" s="203" t="str">
        <f ca="1">'旬報(12月)'!D59</f>
        <v>水</v>
      </c>
      <c r="AE51" s="203" t="str">
        <f ca="1">'旬報(12月)'!D60</f>
        <v>木</v>
      </c>
      <c r="AF51" s="203" t="str">
        <f ca="1">'旬報(12月)'!D61</f>
        <v>金</v>
      </c>
      <c r="AG51" s="203" t="str">
        <f ca="1">'旬報(12月)'!D62</f>
        <v>土</v>
      </c>
      <c r="AH51" s="205" t="str">
        <f ca="1">'旬報(12月)'!D63</f>
        <v>日</v>
      </c>
      <c r="AI51" s="210" t="s">
        <v>276</v>
      </c>
      <c r="AJ51" s="211" t="s">
        <v>276</v>
      </c>
      <c r="AK51" s="212" t="s">
        <v>276</v>
      </c>
      <c r="AL51" s="92"/>
      <c r="AM51" s="92"/>
      <c r="AO51" s="1"/>
    </row>
    <row r="52" spans="2:43" ht="12.75" customHeight="1" x14ac:dyDescent="0.15">
      <c r="B52" s="582">
        <f>B47+1</f>
        <v>12</v>
      </c>
      <c r="C52" s="583" t="s">
        <v>1</v>
      </c>
      <c r="D52" s="576" t="s">
        <v>9</v>
      </c>
      <c r="E52" s="194"/>
      <c r="F52" s="195" t="s">
        <v>111</v>
      </c>
      <c r="G52" s="166"/>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72"/>
      <c r="AI52" s="488" t="s">
        <v>74</v>
      </c>
      <c r="AJ52" s="491" t="s">
        <v>74</v>
      </c>
      <c r="AK52" s="492" t="s">
        <v>74</v>
      </c>
      <c r="AL52" s="440" t="str">
        <f ca="1">IF(COUNTA(G52:AK52)=0,"",IF('実績調書取得率計算【漁港版(陸上・海上)】 '!W$102=1,"OK",IF('実績調書取得率計算【漁港版(陸上・海上)】 '!W$107=1,"OK","NG")))</f>
        <v>OK</v>
      </c>
      <c r="AM52" s="1"/>
      <c r="AN52">
        <f ca="1">SUM(COUNTIF(G52:AK52,{"休"}))-AO52</f>
        <v>0</v>
      </c>
      <c r="AO52" s="442">
        <f ca="1">IF(B$52=12,IF(AL52="",0,3))</f>
        <v>3</v>
      </c>
      <c r="AP52">
        <f>SUM(COUNTIF(G52:AK52,{"■"}))</f>
        <v>0</v>
      </c>
      <c r="AQ52">
        <f ca="1">AN52+AP52</f>
        <v>0</v>
      </c>
    </row>
    <row r="53" spans="2:43" ht="12.75" customHeight="1" x14ac:dyDescent="0.15">
      <c r="B53" s="582"/>
      <c r="C53" s="583"/>
      <c r="D53" s="577"/>
      <c r="E53" s="192"/>
      <c r="F53" s="193" t="s">
        <v>112</v>
      </c>
      <c r="G53" s="169"/>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5"/>
      <c r="AI53" s="489" t="s">
        <v>74</v>
      </c>
      <c r="AJ53" s="493" t="s">
        <v>74</v>
      </c>
      <c r="AK53" s="494" t="s">
        <v>74</v>
      </c>
      <c r="AL53" s="441" t="str">
        <f ca="1">IF(COUNTA(G53:AK53)=0,"",IF('実績調書取得率計算【漁港版(陸上・海上)】 '!W$103=1,"OK",IF('実績調書取得率計算【漁港版(陸上・海上)】 '!W$108=1,"OK","NG")))</f>
        <v>OK</v>
      </c>
      <c r="AM53" s="1"/>
      <c r="AN53">
        <f ca="1">SUM(COUNTIF(G53:AK53,{"休"}))-AO53</f>
        <v>0</v>
      </c>
      <c r="AO53" s="442">
        <f t="shared" ref="AO53:AO55" ca="1" si="1">IF(B$52=12,IF(AL53="",0,3))</f>
        <v>3</v>
      </c>
      <c r="AP53">
        <f>SUM(COUNTIF(G53:AK53,{"■"}))</f>
        <v>0</v>
      </c>
      <c r="AQ53">
        <f ca="1">AN53+AP53</f>
        <v>0</v>
      </c>
    </row>
    <row r="54" spans="2:43" ht="12.75" customHeight="1" x14ac:dyDescent="0.15">
      <c r="B54" s="582"/>
      <c r="C54" s="583"/>
      <c r="D54" s="578" t="s">
        <v>10</v>
      </c>
      <c r="E54" s="194"/>
      <c r="F54" s="195" t="s">
        <v>111</v>
      </c>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72"/>
      <c r="AI54" s="488" t="s">
        <v>74</v>
      </c>
      <c r="AJ54" s="491" t="s">
        <v>74</v>
      </c>
      <c r="AK54" s="492" t="s">
        <v>74</v>
      </c>
      <c r="AL54" s="440" t="str">
        <f ca="1">IF(COUNTA(G54:AK54)=0,"",IF('実績調書取得率計算【漁港版(陸上・海上)】 '!W$104=1,"OK",IF('実績調書取得率計算【漁港版(陸上・海上)】 '!W$109=1,"OK","NG")))</f>
        <v>OK</v>
      </c>
      <c r="AM54" s="1"/>
      <c r="AN54">
        <f ca="1">SUM(COUNTIF(G54:AK54,{"休"}))-AO54</f>
        <v>0</v>
      </c>
      <c r="AO54" s="442">
        <f t="shared" ca="1" si="1"/>
        <v>3</v>
      </c>
      <c r="AP54">
        <f>SUM(COUNTIF(G54:AK54,{"■"}))</f>
        <v>0</v>
      </c>
      <c r="AQ54">
        <f ca="1">AN54+AP54</f>
        <v>0</v>
      </c>
    </row>
    <row r="55" spans="2:43" ht="12.75" customHeight="1" thickBot="1" x14ac:dyDescent="0.2">
      <c r="B55" s="141"/>
      <c r="C55" s="142"/>
      <c r="D55" s="577"/>
      <c r="E55" s="196"/>
      <c r="F55" s="193" t="s">
        <v>112</v>
      </c>
      <c r="G55" s="98"/>
      <c r="H55" s="99"/>
      <c r="I55" s="99"/>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87"/>
      <c r="AI55" s="490" t="s">
        <v>74</v>
      </c>
      <c r="AJ55" s="495" t="s">
        <v>74</v>
      </c>
      <c r="AK55" s="496" t="s">
        <v>74</v>
      </c>
      <c r="AL55" s="441" t="str">
        <f ca="1">IF(COUNTA(G55:AK55)=0,"",IF('実績調書取得率計算【漁港版(陸上・海上)】 '!W$105=1,"OK",IF('実績調書取得率計算【漁港版(陸上・海上)】 '!W$110=1,"OK","NG")))</f>
        <v>OK</v>
      </c>
      <c r="AM55" s="1"/>
      <c r="AN55">
        <f ca="1">SUM(COUNTIF(G55:AK55,{"休"}))-AO55</f>
        <v>0</v>
      </c>
      <c r="AO55" s="442">
        <f t="shared" ca="1" si="1"/>
        <v>3</v>
      </c>
      <c r="AP55">
        <f>SUM(COUNTIF(G55:AK55,{"■"}))</f>
        <v>0</v>
      </c>
      <c r="AQ55">
        <f ca="1">AN55+AP55</f>
        <v>0</v>
      </c>
    </row>
    <row r="56" spans="2:43" ht="12.75" customHeight="1" x14ac:dyDescent="0.15">
      <c r="B56" s="587" t="str">
        <f>+初期入力!D4+1&amp;"年"</f>
        <v>2026年</v>
      </c>
      <c r="C56" s="588"/>
      <c r="D56" s="584" t="s">
        <v>109</v>
      </c>
      <c r="E56" s="585"/>
      <c r="F56" s="589"/>
      <c r="G56" s="213" t="s">
        <v>278</v>
      </c>
      <c r="H56" s="214" t="s">
        <v>278</v>
      </c>
      <c r="I56" s="215" t="s">
        <v>278</v>
      </c>
      <c r="J56" s="216" t="str">
        <f ca="1">'旬報(翌1月)'!D19</f>
        <v>日</v>
      </c>
      <c r="K56" s="217" t="str">
        <f ca="1">'旬報(翌1月)'!D20</f>
        <v>月</v>
      </c>
      <c r="L56" s="217" t="str">
        <f ca="1">'旬報(翌1月)'!D21</f>
        <v>火</v>
      </c>
      <c r="M56" s="217" t="str">
        <f ca="1">'旬報(翌1月)'!D22</f>
        <v>水</v>
      </c>
      <c r="N56" s="217" t="str">
        <f ca="1">'旬報(翌1月)'!D23</f>
        <v>木</v>
      </c>
      <c r="O56" s="217" t="str">
        <f ca="1">'旬報(翌1月)'!D24</f>
        <v>金</v>
      </c>
      <c r="P56" s="217" t="str">
        <f ca="1">'旬報(翌1月)'!D25</f>
        <v>土</v>
      </c>
      <c r="Q56" s="217" t="str">
        <f ca="1">'旬報(翌1月)'!D36</f>
        <v>日</v>
      </c>
      <c r="R56" s="217" t="str">
        <f ca="1">'旬報(翌1月)'!D37</f>
        <v>月</v>
      </c>
      <c r="S56" s="217" t="str">
        <f ca="1">'旬報(翌1月)'!D38</f>
        <v>火</v>
      </c>
      <c r="T56" s="217" t="str">
        <f ca="1">'旬報(翌1月)'!D39</f>
        <v>水</v>
      </c>
      <c r="U56" s="217" t="str">
        <f ca="1">'旬報(翌1月)'!D40</f>
        <v>木</v>
      </c>
      <c r="V56" s="217" t="str">
        <f ca="1">'旬報(翌1月)'!D41</f>
        <v>金</v>
      </c>
      <c r="W56" s="217" t="str">
        <f ca="1">'旬報(翌1月)'!D42</f>
        <v>土</v>
      </c>
      <c r="X56" s="217" t="str">
        <f ca="1">'旬報(翌1月)'!D43</f>
        <v>日</v>
      </c>
      <c r="Y56" s="217" t="str">
        <f ca="1">'旬報(翌1月)'!D44</f>
        <v>月</v>
      </c>
      <c r="Z56" s="217" t="str">
        <f ca="1">'旬報(翌1月)'!D45</f>
        <v>火</v>
      </c>
      <c r="AA56" s="217" t="str">
        <f ca="1">'旬報(翌1月)'!D56</f>
        <v>水</v>
      </c>
      <c r="AB56" s="217" t="str">
        <f ca="1">'旬報(翌1月)'!D57</f>
        <v>木</v>
      </c>
      <c r="AC56" s="217" t="str">
        <f ca="1">'旬報(翌1月)'!D58</f>
        <v>金</v>
      </c>
      <c r="AD56" s="217" t="str">
        <f ca="1">'旬報(翌1月)'!D59</f>
        <v>土</v>
      </c>
      <c r="AE56" s="217" t="str">
        <f ca="1">'旬報(翌1月)'!D60</f>
        <v>日</v>
      </c>
      <c r="AF56" s="217" t="str">
        <f ca="1">'旬報(翌1月)'!D61</f>
        <v>月</v>
      </c>
      <c r="AG56" s="217" t="str">
        <f ca="1">'旬報(翌1月)'!D62</f>
        <v>火</v>
      </c>
      <c r="AH56" s="217" t="str">
        <f ca="1">'旬報(翌1月)'!D63</f>
        <v>水</v>
      </c>
      <c r="AI56" s="209" t="str">
        <f ca="1">'旬報(翌1月)'!D64</f>
        <v>木</v>
      </c>
      <c r="AJ56" s="209" t="str">
        <f ca="1">'旬報(翌1月)'!D65</f>
        <v>金</v>
      </c>
      <c r="AK56" s="218" t="str">
        <f ca="1">'旬報(翌1月)'!D66</f>
        <v>土</v>
      </c>
      <c r="AL56" s="92"/>
      <c r="AM56" s="92"/>
      <c r="AO56" s="1"/>
    </row>
    <row r="57" spans="2:43" ht="12.75" customHeight="1" x14ac:dyDescent="0.15">
      <c r="B57" s="582">
        <f>B8-2</f>
        <v>1</v>
      </c>
      <c r="C57" s="583" t="s">
        <v>1</v>
      </c>
      <c r="D57" s="576" t="s">
        <v>9</v>
      </c>
      <c r="E57" s="194"/>
      <c r="F57" s="195" t="s">
        <v>111</v>
      </c>
      <c r="G57" s="488" t="s">
        <v>74</v>
      </c>
      <c r="H57" s="491" t="s">
        <v>74</v>
      </c>
      <c r="I57" s="492" t="s">
        <v>74</v>
      </c>
      <c r="J57" s="173"/>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8"/>
      <c r="AL57" s="440" t="str">
        <f>IF(COUNTA(G57:AK57)=0,"",IF('実績調書取得率計算【漁港版(陸上・海上)】 '!S$102=1,"OK",IF('実績調書取得率計算【漁港版(陸上・海上)】 '!S$107=1,"OK","NG")))</f>
        <v>OK</v>
      </c>
      <c r="AM57" s="1"/>
      <c r="AN57">
        <f>SUM(COUNTIF(G57:AK57,{"休"}))-AO57</f>
        <v>0</v>
      </c>
      <c r="AO57" s="442">
        <f>IF(B$57=1,IF(AL57="",0,3))</f>
        <v>3</v>
      </c>
      <c r="AP57">
        <f>SUM(COUNTIF(G57:AK57,{"■"}))</f>
        <v>0</v>
      </c>
      <c r="AQ57">
        <f>AN57+AP57</f>
        <v>0</v>
      </c>
    </row>
    <row r="58" spans="2:43" ht="12.75" customHeight="1" x14ac:dyDescent="0.15">
      <c r="B58" s="582"/>
      <c r="C58" s="583"/>
      <c r="D58" s="577"/>
      <c r="E58" s="192"/>
      <c r="F58" s="193" t="s">
        <v>112</v>
      </c>
      <c r="G58" s="489" t="s">
        <v>74</v>
      </c>
      <c r="H58" s="493" t="s">
        <v>74</v>
      </c>
      <c r="I58" s="494" t="s">
        <v>74</v>
      </c>
      <c r="J58" s="176"/>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c r="AL58" s="441" t="str">
        <f>IF(COUNTA(G58:AK58)=0,"",IF('実績調書取得率計算【漁港版(陸上・海上)】 '!S$103=1,"OK",IF('実績調書取得率計算【漁港版(陸上・海上)】 '!S$108=1,"OK","NG")))</f>
        <v>OK</v>
      </c>
      <c r="AM58" s="1"/>
      <c r="AN58">
        <f>SUM(COUNTIF(G58:AK58,{"休"}))-AO58</f>
        <v>0</v>
      </c>
      <c r="AO58" s="442">
        <f t="shared" ref="AO58:AO60" si="2">IF(B$57=1,IF(AL58="",0,3))</f>
        <v>3</v>
      </c>
      <c r="AP58">
        <f>SUM(COUNTIF(G58:AK58,{"■"}))</f>
        <v>0</v>
      </c>
      <c r="AQ58">
        <f>AN58+AP58</f>
        <v>0</v>
      </c>
    </row>
    <row r="59" spans="2:43" ht="12.75" customHeight="1" x14ac:dyDescent="0.15">
      <c r="B59" s="582"/>
      <c r="C59" s="583"/>
      <c r="D59" s="578" t="s">
        <v>10</v>
      </c>
      <c r="E59" s="194"/>
      <c r="F59" s="195" t="s">
        <v>111</v>
      </c>
      <c r="G59" s="488" t="s">
        <v>74</v>
      </c>
      <c r="H59" s="491" t="s">
        <v>74</v>
      </c>
      <c r="I59" s="492" t="s">
        <v>74</v>
      </c>
      <c r="J59" s="173"/>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8"/>
      <c r="AL59" s="440" t="str">
        <f>IF(COUNTA(G59:AK59)=0,"",IF('実績調書取得率計算【漁港版(陸上・海上)】 '!S$104=1,"OK",IF('実績調書取得率計算【漁港版(陸上・海上)】 '!S$109=1,"OK","NG")))</f>
        <v>OK</v>
      </c>
      <c r="AM59" s="1"/>
      <c r="AN59">
        <f>SUM(COUNTIF(G59:AK59,{"休"}))-AO59</f>
        <v>0</v>
      </c>
      <c r="AO59" s="442">
        <f t="shared" si="2"/>
        <v>3</v>
      </c>
      <c r="AP59">
        <f>SUM(COUNTIF(G59:AK59,{"■"}))</f>
        <v>0</v>
      </c>
      <c r="AQ59">
        <f>AN59+AP59</f>
        <v>0</v>
      </c>
    </row>
    <row r="60" spans="2:43" ht="12.75" customHeight="1" thickBot="1" x14ac:dyDescent="0.2">
      <c r="B60" s="180"/>
      <c r="C60" s="181"/>
      <c r="D60" s="577"/>
      <c r="E60" s="192"/>
      <c r="F60" s="193" t="s">
        <v>112</v>
      </c>
      <c r="G60" s="490" t="s">
        <v>74</v>
      </c>
      <c r="H60" s="495" t="s">
        <v>74</v>
      </c>
      <c r="I60" s="496" t="s">
        <v>74</v>
      </c>
      <c r="J60" s="189"/>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70"/>
      <c r="AJ60" s="170"/>
      <c r="AK60" s="171"/>
      <c r="AL60" s="441" t="str">
        <f>IF(COUNTA(G60:AK60)=0,"",IF('実績調書取得率計算【漁港版(陸上・海上)】 '!S$105=1,"OK",IF('実績調書取得率計算【漁港版(陸上・海上)】 '!S$110=1,"OK","NG")))</f>
        <v>OK</v>
      </c>
      <c r="AM60" s="1"/>
      <c r="AN60">
        <f>SUM(COUNTIF(G60:AK60,{"休"}))-AO60</f>
        <v>0</v>
      </c>
      <c r="AO60" s="442">
        <f t="shared" si="2"/>
        <v>3</v>
      </c>
      <c r="AP60">
        <f>SUM(COUNTIF(G60:AK60,{"■"}))</f>
        <v>0</v>
      </c>
      <c r="AQ60">
        <f>AN60+AP60</f>
        <v>0</v>
      </c>
    </row>
    <row r="61" spans="2:43" ht="12.75" customHeight="1" x14ac:dyDescent="0.15">
      <c r="B61" s="178"/>
      <c r="C61" s="179"/>
      <c r="D61" s="579" t="s">
        <v>109</v>
      </c>
      <c r="E61" s="580"/>
      <c r="F61" s="581"/>
      <c r="G61" s="219" t="str">
        <f ca="1">'旬報(翌2月)'!D16</f>
        <v>日</v>
      </c>
      <c r="H61" s="209" t="str">
        <f ca="1">'旬報(翌2月)'!D17</f>
        <v>月</v>
      </c>
      <c r="I61" s="209" t="str">
        <f ca="1">'旬報(翌2月)'!D18</f>
        <v>火</v>
      </c>
      <c r="J61" s="209" t="str">
        <f ca="1">'旬報(翌2月)'!D19</f>
        <v>水</v>
      </c>
      <c r="K61" s="209" t="str">
        <f ca="1">'旬報(翌2月)'!D20</f>
        <v>木</v>
      </c>
      <c r="L61" s="209" t="str">
        <f ca="1">'旬報(翌2月)'!D21</f>
        <v>金</v>
      </c>
      <c r="M61" s="209" t="str">
        <f ca="1">'旬報(翌2月)'!D22</f>
        <v>土</v>
      </c>
      <c r="N61" s="209" t="str">
        <f ca="1">'旬報(翌2月)'!D23</f>
        <v>日</v>
      </c>
      <c r="O61" s="209" t="str">
        <f ca="1">'旬報(翌2月)'!D24</f>
        <v>月</v>
      </c>
      <c r="P61" s="209" t="str">
        <f ca="1">'旬報(翌2月)'!D25</f>
        <v>火</v>
      </c>
      <c r="Q61" s="209" t="str">
        <f ca="1">'旬報(翌2月)'!D36</f>
        <v>水</v>
      </c>
      <c r="R61" s="209" t="str">
        <f ca="1">'旬報(翌2月)'!D37</f>
        <v>木</v>
      </c>
      <c r="S61" s="209" t="str">
        <f ca="1">'旬報(翌2月)'!D38</f>
        <v>金</v>
      </c>
      <c r="T61" s="209" t="str">
        <f ca="1">'旬報(翌2月)'!D39</f>
        <v>土</v>
      </c>
      <c r="U61" s="209" t="str">
        <f ca="1">'旬報(翌2月)'!D40</f>
        <v>日</v>
      </c>
      <c r="V61" s="209" t="str">
        <f ca="1">'旬報(翌2月)'!D41</f>
        <v>月</v>
      </c>
      <c r="W61" s="209" t="str">
        <f ca="1">'旬報(翌2月)'!D42</f>
        <v>火</v>
      </c>
      <c r="X61" s="209" t="str">
        <f ca="1">'旬報(翌2月)'!D43</f>
        <v>水</v>
      </c>
      <c r="Y61" s="209" t="str">
        <f ca="1">'旬報(翌2月)'!D44</f>
        <v>木</v>
      </c>
      <c r="Z61" s="209" t="str">
        <f ca="1">'旬報(翌2月)'!D45</f>
        <v>金</v>
      </c>
      <c r="AA61" s="209" t="str">
        <f ca="1">'旬報(翌2月)'!D56</f>
        <v>土</v>
      </c>
      <c r="AB61" s="209" t="str">
        <f ca="1">'旬報(翌2月)'!D57</f>
        <v>日</v>
      </c>
      <c r="AC61" s="209" t="str">
        <f ca="1">'旬報(翌2月)'!D58</f>
        <v>月</v>
      </c>
      <c r="AD61" s="209" t="str">
        <f ca="1">'旬報(翌2月)'!D59</f>
        <v>火</v>
      </c>
      <c r="AE61" s="209" t="str">
        <f ca="1">'旬報(翌2月)'!D60</f>
        <v>水</v>
      </c>
      <c r="AF61" s="209" t="str">
        <f ca="1">'旬報(翌2月)'!D61</f>
        <v>木</v>
      </c>
      <c r="AG61" s="209" t="str">
        <f ca="1">'旬報(翌2月)'!D62</f>
        <v>金</v>
      </c>
      <c r="AH61" s="209" t="str">
        <f ca="1">'旬報(翌2月)'!D63</f>
        <v>土</v>
      </c>
      <c r="AI61" s="209" t="str">
        <f ca="1">'旬報(翌2月)'!D64</f>
        <v/>
      </c>
      <c r="AJ61" s="209"/>
      <c r="AK61" s="218"/>
      <c r="AL61" s="92"/>
      <c r="AM61" s="92"/>
    </row>
    <row r="62" spans="2:43" ht="12.75" customHeight="1" x14ac:dyDescent="0.15">
      <c r="B62" s="582">
        <f>B57+1</f>
        <v>2</v>
      </c>
      <c r="C62" s="583" t="s">
        <v>1</v>
      </c>
      <c r="D62" s="576" t="s">
        <v>9</v>
      </c>
      <c r="E62" s="194"/>
      <c r="F62" s="195" t="s">
        <v>111</v>
      </c>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8"/>
      <c r="AL62" s="440" t="str">
        <f>IF(COUNTA(G62:AK62)=0,"",IF('実績調書取得率計算【漁港版(陸上・海上)】 '!S$102=1,"OK",IF('実績調書取得率計算【漁港版(陸上・海上)】 '!S$107=1,"OK","NG")))</f>
        <v/>
      </c>
      <c r="AM62" s="1"/>
      <c r="AN62">
        <f>SUM(COUNTIF(G62:AK62,{"休"}))</f>
        <v>0</v>
      </c>
      <c r="AP62">
        <f>SUM(COUNTIF(G62:AK62,{"■"}))</f>
        <v>0</v>
      </c>
      <c r="AQ62">
        <f>AN62+AP62</f>
        <v>0</v>
      </c>
    </row>
    <row r="63" spans="2:43" ht="12.75" customHeight="1" x14ac:dyDescent="0.15">
      <c r="B63" s="582"/>
      <c r="C63" s="583"/>
      <c r="D63" s="577"/>
      <c r="E63" s="192"/>
      <c r="F63" s="193" t="s">
        <v>112</v>
      </c>
      <c r="G63" s="169"/>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1"/>
      <c r="AL63" s="441" t="str">
        <f>IF(COUNTA(G63:AK63)=0,"",IF('実績調書取得率計算【漁港版(陸上・海上)】 '!S$103=1,"OK",IF('実績調書取得率計算【漁港版(陸上・海上)】 '!S$108=1,"OK","NG")))</f>
        <v/>
      </c>
      <c r="AM63" s="1"/>
      <c r="AN63">
        <f>SUM(COUNTIF(G63:AK63,{"休"}))</f>
        <v>0</v>
      </c>
      <c r="AP63">
        <f>SUM(COUNTIF(G63:AK63,{"■"}))</f>
        <v>0</v>
      </c>
      <c r="AQ63">
        <f>AN63+AP63</f>
        <v>0</v>
      </c>
    </row>
    <row r="64" spans="2:43" ht="12.75" customHeight="1" x14ac:dyDescent="0.15">
      <c r="B64" s="582"/>
      <c r="C64" s="583"/>
      <c r="D64" s="578" t="s">
        <v>10</v>
      </c>
      <c r="E64" s="194"/>
      <c r="F64" s="195" t="s">
        <v>111</v>
      </c>
      <c r="G64" s="166"/>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8"/>
      <c r="AL64" s="440" t="str">
        <f>IF(COUNTA(G64:AK64)=0,"",IF('実績調書取得率計算【漁港版(陸上・海上)】 '!S$104=1,"OK",IF('実績調書取得率計算【漁港版(陸上・海上)】 '!S$109=1,"OK","NG")))</f>
        <v/>
      </c>
      <c r="AM64" s="1"/>
      <c r="AN64">
        <f>SUM(COUNTIF(G64:AK64,{"休"}))</f>
        <v>0</v>
      </c>
      <c r="AP64">
        <f>SUM(COUNTIF(G64:AK64,{"■"}))</f>
        <v>0</v>
      </c>
      <c r="AQ64">
        <f>AN64+AP64</f>
        <v>0</v>
      </c>
    </row>
    <row r="65" spans="2:43" ht="12.75" customHeight="1" x14ac:dyDescent="0.15">
      <c r="B65" s="141"/>
      <c r="C65" s="142"/>
      <c r="D65" s="577"/>
      <c r="E65" s="196"/>
      <c r="F65" s="193" t="s">
        <v>112</v>
      </c>
      <c r="G65" s="12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441" t="str">
        <f>IF(COUNTA(G65:AK65)=0,"",IF('実績調書取得率計算【漁港版(陸上・海上)】 '!S$105=1,"OK",IF('実績調書取得率計算【漁港版(陸上・海上)】 '!S$110=1,"OK","NG")))</f>
        <v/>
      </c>
      <c r="AM65" s="1"/>
      <c r="AN65">
        <f>SUM(COUNTIF(G65:AK65,{"休"}))</f>
        <v>0</v>
      </c>
      <c r="AP65">
        <f>SUM(COUNTIF(G65:AK65,{"■"}))</f>
        <v>0</v>
      </c>
      <c r="AQ65">
        <f>AN65+AP65</f>
        <v>0</v>
      </c>
    </row>
    <row r="66" spans="2:43" ht="12.75" customHeight="1" x14ac:dyDescent="0.15">
      <c r="B66" s="185"/>
      <c r="C66" s="186"/>
      <c r="D66" s="584" t="s">
        <v>109</v>
      </c>
      <c r="E66" s="585"/>
      <c r="F66" s="586"/>
      <c r="G66" s="202" t="str">
        <f ca="1">'旬報(翌3月)'!D16</f>
        <v>日</v>
      </c>
      <c r="H66" s="203" t="str">
        <f ca="1">'旬報(翌3月)'!D17</f>
        <v>月</v>
      </c>
      <c r="I66" s="203" t="str">
        <f ca="1">'旬報(翌3月)'!D18</f>
        <v>火</v>
      </c>
      <c r="J66" s="203" t="str">
        <f ca="1">'旬報(翌3月)'!D19</f>
        <v>水</v>
      </c>
      <c r="K66" s="203" t="str">
        <f ca="1">'旬報(翌3月)'!D20</f>
        <v>木</v>
      </c>
      <c r="L66" s="203" t="str">
        <f ca="1">'旬報(翌3月)'!D21</f>
        <v>金</v>
      </c>
      <c r="M66" s="203" t="str">
        <f ca="1">'旬報(翌3月)'!D22</f>
        <v>土</v>
      </c>
      <c r="N66" s="203" t="str">
        <f ca="1">'旬報(翌3月)'!D23</f>
        <v>日</v>
      </c>
      <c r="O66" s="203" t="str">
        <f ca="1">'旬報(翌3月)'!D24</f>
        <v>月</v>
      </c>
      <c r="P66" s="203" t="str">
        <f ca="1">'旬報(翌3月)'!D25</f>
        <v>火</v>
      </c>
      <c r="Q66" s="203" t="str">
        <f ca="1">'旬報(翌3月)'!D36</f>
        <v>水</v>
      </c>
      <c r="R66" s="203" t="str">
        <f ca="1">'旬報(翌3月)'!D37</f>
        <v>木</v>
      </c>
      <c r="S66" s="203" t="str">
        <f ca="1">'旬報(翌3月)'!D38</f>
        <v>金</v>
      </c>
      <c r="T66" s="203" t="str">
        <f ca="1">'旬報(翌3月)'!D39</f>
        <v>土</v>
      </c>
      <c r="U66" s="203" t="str">
        <f ca="1">'旬報(翌3月)'!D40</f>
        <v>日</v>
      </c>
      <c r="V66" s="203" t="str">
        <f ca="1">'旬報(翌3月)'!D41</f>
        <v>月</v>
      </c>
      <c r="W66" s="203" t="str">
        <f ca="1">'旬報(翌3月)'!D42</f>
        <v>火</v>
      </c>
      <c r="X66" s="203" t="str">
        <f ca="1">'旬報(翌3月)'!D43</f>
        <v>水</v>
      </c>
      <c r="Y66" s="203" t="str">
        <f ca="1">'旬報(翌3月)'!D44</f>
        <v>木</v>
      </c>
      <c r="Z66" s="203" t="str">
        <f ca="1">'旬報(翌3月)'!D45</f>
        <v>金</v>
      </c>
      <c r="AA66" s="203" t="str">
        <f ca="1">'旬報(翌3月)'!D56</f>
        <v>土</v>
      </c>
      <c r="AB66" s="203" t="str">
        <f ca="1">'旬報(翌3月)'!D57</f>
        <v>日</v>
      </c>
      <c r="AC66" s="203" t="str">
        <f ca="1">'旬報(翌3月)'!D58</f>
        <v>月</v>
      </c>
      <c r="AD66" s="203" t="str">
        <f ca="1">'旬報(翌3月)'!D59</f>
        <v>火</v>
      </c>
      <c r="AE66" s="203" t="str">
        <f ca="1">'旬報(翌3月)'!D60</f>
        <v>水</v>
      </c>
      <c r="AF66" s="203" t="str">
        <f ca="1">'旬報(翌3月)'!D61</f>
        <v>木</v>
      </c>
      <c r="AG66" s="203" t="str">
        <f ca="1">'旬報(翌3月)'!D62</f>
        <v>金</v>
      </c>
      <c r="AH66" s="203" t="str">
        <f ca="1">'旬報(翌3月)'!D63</f>
        <v>土</v>
      </c>
      <c r="AI66" s="203" t="str">
        <f ca="1">'旬報(翌3月)'!D64</f>
        <v>日</v>
      </c>
      <c r="AJ66" s="203" t="str">
        <f ca="1">'旬報(翌3月)'!D65</f>
        <v>月</v>
      </c>
      <c r="AK66" s="204" t="str">
        <f ca="1">'旬報(翌3月)'!D66</f>
        <v>火</v>
      </c>
      <c r="AL66" s="92"/>
      <c r="AM66" s="92"/>
    </row>
    <row r="67" spans="2:43" ht="12.75" customHeight="1" x14ac:dyDescent="0.15">
      <c r="B67" s="582">
        <f>B62+1</f>
        <v>3</v>
      </c>
      <c r="C67" s="583" t="s">
        <v>1</v>
      </c>
      <c r="D67" s="576" t="s">
        <v>9</v>
      </c>
      <c r="E67" s="194"/>
      <c r="F67" s="195" t="s">
        <v>111</v>
      </c>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8"/>
      <c r="AL67" s="440" t="str">
        <f>IF(COUNTA(G67:AK67)=0,"",IF('実績調書取得率計算【漁港版(陸上・海上)】 '!S$102=1,"OK",IF('実績調書取得率計算【漁港版(陸上・海上)】 '!S$107=1,"OK","NG")))</f>
        <v/>
      </c>
      <c r="AM67" s="1"/>
      <c r="AN67">
        <f>SUM(COUNTIF(G67:AK67,{"休"}))</f>
        <v>0</v>
      </c>
      <c r="AP67">
        <f>SUM(COUNTIF(G67:AK67,{"■"}))</f>
        <v>0</v>
      </c>
      <c r="AQ67">
        <f>AN67+AP67</f>
        <v>0</v>
      </c>
    </row>
    <row r="68" spans="2:43" ht="12.75" customHeight="1" x14ac:dyDescent="0.15">
      <c r="B68" s="582"/>
      <c r="C68" s="583"/>
      <c r="D68" s="577"/>
      <c r="E68" s="192"/>
      <c r="F68" s="193" t="s">
        <v>112</v>
      </c>
      <c r="G68" s="169"/>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1"/>
      <c r="AL68" s="441" t="str">
        <f>IF(COUNTA(G68:AK68)=0,"",IF('実績調書取得率計算【漁港版(陸上・海上)】 '!S$103=1,"OK",IF('実績調書取得率計算【漁港版(陸上・海上)】 '!S$108=1,"OK","NG")))</f>
        <v/>
      </c>
      <c r="AM68" s="1"/>
      <c r="AN68">
        <f>SUM(COUNTIF(G68:AK68,{"休"}))</f>
        <v>0</v>
      </c>
      <c r="AP68">
        <f>SUM(COUNTIF(G68:AK68,{"■"}))</f>
        <v>0</v>
      </c>
      <c r="AQ68">
        <f>AN68+AP68</f>
        <v>0</v>
      </c>
    </row>
    <row r="69" spans="2:43" ht="12.75" customHeight="1" x14ac:dyDescent="0.15">
      <c r="B69" s="582"/>
      <c r="C69" s="583"/>
      <c r="D69" s="578" t="s">
        <v>10</v>
      </c>
      <c r="E69" s="194"/>
      <c r="F69" s="195" t="s">
        <v>111</v>
      </c>
      <c r="G69" s="166"/>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8"/>
      <c r="AL69" s="440" t="str">
        <f>IF(COUNTA(G69:AK69)=0,"",IF('実績調書取得率計算【漁港版(陸上・海上)】 '!S$104=1,"OK",IF('実績調書取得率計算【漁港版(陸上・海上)】 '!S$109=1,"OK","NG")))</f>
        <v/>
      </c>
      <c r="AM69" s="1"/>
      <c r="AN69">
        <f>SUM(COUNTIF(G69:AK69,{"休"}))</f>
        <v>0</v>
      </c>
      <c r="AP69">
        <f>SUM(COUNTIF(G69:AK69,{"■"}))</f>
        <v>0</v>
      </c>
      <c r="AQ69">
        <f>AN69+AP69</f>
        <v>0</v>
      </c>
    </row>
    <row r="70" spans="2:43" ht="12.75" customHeight="1" x14ac:dyDescent="0.15">
      <c r="B70" s="180"/>
      <c r="C70" s="181"/>
      <c r="D70" s="577"/>
      <c r="E70" s="192"/>
      <c r="F70" s="193" t="s">
        <v>112</v>
      </c>
      <c r="G70" s="169"/>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1"/>
      <c r="AL70" s="441" t="str">
        <f>IF(COUNTA(G70:AK70)=0,"",IF('実績調書取得率計算【漁港版(陸上・海上)】 '!S$105=1,"OK",IF('実績調書取得率計算【漁港版(陸上・海上)】 '!S$110=1,"OK","NG")))</f>
        <v/>
      </c>
      <c r="AM70" s="1"/>
      <c r="AN70">
        <f>SUM(COUNTIF(G70:AK70,{"休"}))</f>
        <v>0</v>
      </c>
      <c r="AP70">
        <f>SUM(COUNTIF(G70:AK70,{"■"}))</f>
        <v>0</v>
      </c>
      <c r="AQ70">
        <f>AN70+AP70</f>
        <v>0</v>
      </c>
    </row>
    <row r="71" spans="2:43" ht="13.5" customHeight="1" thickBot="1" x14ac:dyDescent="0.2">
      <c r="G71" s="43" t="s">
        <v>75</v>
      </c>
      <c r="H71" s="43"/>
      <c r="I71" s="43"/>
      <c r="J71" s="43"/>
      <c r="K71" s="43"/>
      <c r="L71" s="43"/>
    </row>
    <row r="72" spans="2:43" ht="18" customHeight="1" thickBot="1" x14ac:dyDescent="0.2">
      <c r="N72" s="550" t="s">
        <v>36</v>
      </c>
      <c r="O72" s="551"/>
      <c r="P72" s="552"/>
      <c r="Q72" s="127"/>
      <c r="R72" s="128"/>
      <c r="S72" s="279"/>
      <c r="T72" s="129"/>
      <c r="U72" s="280"/>
      <c r="V72" s="280"/>
      <c r="W72" s="280"/>
      <c r="X72" s="280"/>
      <c r="Y72" s="84"/>
      <c r="Z72" s="129"/>
      <c r="AA72" s="279"/>
      <c r="AB72" s="280"/>
      <c r="AC72" s="128"/>
      <c r="AD72" s="279"/>
      <c r="AE72" s="129"/>
      <c r="AF72" s="280"/>
      <c r="AG72" s="280"/>
      <c r="AH72" s="280"/>
      <c r="AI72" s="129"/>
      <c r="AJ72" s="129"/>
      <c r="AK72" s="279"/>
      <c r="AL72" s="85"/>
      <c r="AM72" s="85"/>
      <c r="AN72">
        <f>AN6+AN11+AN16+AN21+AN26+AN31+AN36+AN41+AN46+AN51+AN56+AN61+AN66</f>
        <v>0</v>
      </c>
      <c r="AP72">
        <f>AP6+AP11+AP16+AP21+AP26+AP31+AP36+AP41+AP46+AP51+AP56+AP61+AP66</f>
        <v>0</v>
      </c>
      <c r="AQ72">
        <f>AQ6+AQ11+AQ16+AQ21+AQ26+AQ31+AQ36+AQ41+AQ46+AQ51+AQ56+AQ61+AQ66</f>
        <v>0</v>
      </c>
    </row>
    <row r="73" spans="2:43" ht="18" customHeight="1" x14ac:dyDescent="0.15">
      <c r="N73" s="545" t="s">
        <v>107</v>
      </c>
      <c r="O73" s="458"/>
      <c r="P73" s="459" t="s">
        <v>235</v>
      </c>
      <c r="Q73" s="460" t="s">
        <v>236</v>
      </c>
      <c r="R73" s="461" t="s">
        <v>237</v>
      </c>
      <c r="S73" s="462"/>
      <c r="T73" s="462"/>
      <c r="U73" s="462"/>
      <c r="V73" s="461"/>
      <c r="W73" s="461"/>
      <c r="X73" s="220"/>
      <c r="Y73" s="222"/>
      <c r="Z73" s="554" t="s">
        <v>110</v>
      </c>
      <c r="AA73" s="555"/>
      <c r="AB73" s="146"/>
      <c r="AC73" s="143"/>
      <c r="AD73" s="144"/>
      <c r="AE73" s="145"/>
      <c r="AF73" s="146"/>
      <c r="AG73" s="146"/>
      <c r="AH73" s="146"/>
      <c r="AI73" s="145"/>
      <c r="AJ73" s="145"/>
      <c r="AK73" s="281"/>
      <c r="AL73" s="85"/>
      <c r="AM73" s="85"/>
    </row>
    <row r="74" spans="2:43" ht="18" customHeight="1" x14ac:dyDescent="0.15">
      <c r="N74" s="546"/>
      <c r="O74" s="153"/>
      <c r="P74" s="463"/>
      <c r="Q74" s="464" t="s">
        <v>62</v>
      </c>
      <c r="R74" s="565" t="str">
        <f ca="1">CONCATENATE($AN$75+$AO$75&amp;"日","/",$AQ$75+$AO$75&amp;"日")</f>
        <v>0日/0日</v>
      </c>
      <c r="S74" s="565"/>
      <c r="T74" s="465"/>
      <c r="U74" s="465"/>
      <c r="V74" s="466"/>
      <c r="W74" s="466"/>
      <c r="X74" s="158"/>
      <c r="Y74" s="222"/>
      <c r="Z74" s="556"/>
      <c r="AA74" s="557"/>
      <c r="AB74" s="85"/>
      <c r="AC74" s="95"/>
      <c r="AD74" s="1"/>
      <c r="AE74" s="84"/>
      <c r="AF74" s="85"/>
      <c r="AG74" s="85"/>
      <c r="AH74" s="85"/>
      <c r="AI74" s="84"/>
      <c r="AJ74" s="84"/>
      <c r="AK74" s="284"/>
      <c r="AL74" s="85"/>
      <c r="AM74" s="85"/>
    </row>
    <row r="75" spans="2:43" ht="18" customHeight="1" x14ac:dyDescent="0.15">
      <c r="N75" s="546"/>
      <c r="O75" s="147"/>
      <c r="P75" s="467"/>
      <c r="Q75" s="446" t="s">
        <v>62</v>
      </c>
      <c r="R75" s="561">
        <f ca="1">IF(AN75=0,0,($AN$75+$AO$75)/($AQ$75+$AO$75))</f>
        <v>0</v>
      </c>
      <c r="S75" s="562"/>
      <c r="T75" s="456"/>
      <c r="U75" s="548"/>
      <c r="V75" s="548"/>
      <c r="W75" s="548"/>
      <c r="X75" s="409"/>
      <c r="Y75" s="223"/>
      <c r="Z75" s="556"/>
      <c r="AA75" s="557"/>
      <c r="AB75" s="155"/>
      <c r="AC75" s="156" t="s">
        <v>65</v>
      </c>
      <c r="AD75" s="444" t="s">
        <v>62</v>
      </c>
      <c r="AE75" s="157" t="s">
        <v>66</v>
      </c>
      <c r="AF75" s="444"/>
      <c r="AG75" s="135"/>
      <c r="AH75" s="135"/>
      <c r="AI75" s="135"/>
      <c r="AK75" s="284"/>
      <c r="AM75" s="85"/>
      <c r="AN75">
        <f ca="1">AN7+AN12+AN17+AN22+AN27+AN32+AN37+AN42+AN47+AN52+AN57+AN62+AN67</f>
        <v>0</v>
      </c>
      <c r="AP75">
        <f>AP7+AP12+AP17+AP22+AP27+AP32+AP37+AP42+AP47+AP52+AP57+AP62+AP67</f>
        <v>0</v>
      </c>
      <c r="AQ75">
        <f ca="1">AQ7+AQ12+AQ17+AQ22+AQ27+AQ32+AQ37+AQ42+AQ47+AQ52+AQ57+AQ62+AQ67</f>
        <v>0</v>
      </c>
    </row>
    <row r="76" spans="2:43" ht="18" customHeight="1" thickBot="1" x14ac:dyDescent="0.2">
      <c r="N76" s="546"/>
      <c r="O76" s="147"/>
      <c r="P76" s="467"/>
      <c r="Q76" s="457"/>
      <c r="R76" s="549"/>
      <c r="S76" s="549"/>
      <c r="T76" s="457"/>
      <c r="U76" s="548"/>
      <c r="V76" s="548"/>
      <c r="W76" s="548"/>
      <c r="X76" s="409"/>
      <c r="Y76" s="126"/>
      <c r="Z76" s="556"/>
      <c r="AA76" s="557"/>
      <c r="AB76" s="135"/>
      <c r="AC76" s="152"/>
      <c r="AD76" s="444" t="s">
        <v>62</v>
      </c>
      <c r="AE76" s="598" t="str">
        <f ca="1">CONCATENATE($AN$78+$AO$78&amp;"日","/",$AQ$78+$AO$78&amp;"日")</f>
        <v>0日/0日</v>
      </c>
      <c r="AF76" s="598"/>
      <c r="AG76" s="135"/>
      <c r="AH76" s="135"/>
      <c r="AI76" s="135"/>
      <c r="AK76" s="284"/>
      <c r="AL76" s="96"/>
      <c r="AN76">
        <f ca="1">AN8+AN13+AN18+AN23+AN28+AN33+AN38+AN43+AN48+AN53+AN58+AN63+AN69</f>
        <v>0</v>
      </c>
      <c r="AP76">
        <f>AP8+AP13+AP18+AP23+AP28+AP33+AP38+AP43+AP48+AP53+AP58+AP63+AP69</f>
        <v>0</v>
      </c>
      <c r="AQ76">
        <f ca="1">AQ8+AQ13+AQ18+AQ23+AQ28+AQ33+AQ38+AQ43+AQ48+AQ53+AQ58+AQ63+AQ69</f>
        <v>0</v>
      </c>
    </row>
    <row r="77" spans="2:43" ht="18" customHeight="1" thickBot="1" x14ac:dyDescent="0.2">
      <c r="N77" s="547"/>
      <c r="O77" s="414"/>
      <c r="P77" s="468" t="s">
        <v>270</v>
      </c>
      <c r="Q77" s="446" t="s">
        <v>62</v>
      </c>
      <c r="R77" s="601" t="str">
        <f ca="1">IF('実績調書取得率計算【漁港版(陸上・海上)】 '!OM12=0,"",IF('実績調書取得率計算【漁港版(陸上・海上)】 '!DX24=0,IF('実績調書取得率計算【漁港版(陸上・海上)】 '!DX44=0,"完全週休２日（土日）達成",IF('実績調書取得率計算【漁港版(陸上・海上)】 '!AF113=0,"月単位での週休２日達成",IF('実績調書【港湾版(陸上・海上)】  '!R75&gt;=0.28571,"通期での週休２日達成（補正なし）","未達成"))),IF('実績調書取得率計算【漁港版(陸上・海上)】 '!DX44=0,"完全週休２日（土日）達成",IF('実績調書取得率計算【漁港版(陸上・海上)】 '!AF113=0,"月単位での週休２日達成",IF('実績調書【港湾版(陸上・海上)】  '!R75&gt;=0.28571,"通期での週休２日達成（補正なし）","未達成")))))</f>
        <v/>
      </c>
      <c r="S77" s="602"/>
      <c r="T77" s="602"/>
      <c r="U77" s="603"/>
      <c r="V77" s="473"/>
      <c r="W77" s="473"/>
      <c r="X77" s="409"/>
      <c r="Y77" s="126"/>
      <c r="Z77" s="556"/>
      <c r="AA77" s="557"/>
      <c r="AB77" s="96"/>
      <c r="AC77" s="83"/>
      <c r="AD77" s="442" t="s">
        <v>62</v>
      </c>
      <c r="AE77" s="599">
        <f ca="1">IF(AN78=0,0,($AN$78+$AO$78)/($AQ$78+$AO$78))</f>
        <v>0</v>
      </c>
      <c r="AF77" s="600"/>
      <c r="AG77" s="456"/>
      <c r="AH77" s="548"/>
      <c r="AI77" s="548"/>
      <c r="AJ77" s="548"/>
      <c r="AK77" s="409"/>
      <c r="AL77" s="96"/>
    </row>
    <row r="78" spans="2:43" ht="18" customHeight="1" thickBot="1" x14ac:dyDescent="0.2">
      <c r="N78" s="542" t="s">
        <v>108</v>
      </c>
      <c r="O78" s="150"/>
      <c r="P78" s="474" t="s">
        <v>235</v>
      </c>
      <c r="Q78" s="475" t="s">
        <v>236</v>
      </c>
      <c r="R78" s="476" t="s">
        <v>237</v>
      </c>
      <c r="S78" s="477"/>
      <c r="T78" s="477"/>
      <c r="U78" s="477"/>
      <c r="V78" s="476"/>
      <c r="W78" s="476"/>
      <c r="X78" s="408"/>
      <c r="Y78" s="222"/>
      <c r="Z78" s="556"/>
      <c r="AA78" s="557"/>
      <c r="AB78" s="155"/>
      <c r="AC78" s="156"/>
      <c r="AD78" s="225"/>
      <c r="AE78" s="157"/>
      <c r="AF78" s="225"/>
      <c r="AG78" s="135"/>
      <c r="AH78" s="135"/>
      <c r="AI78" s="135"/>
      <c r="AK78" s="158"/>
      <c r="AM78" s="96"/>
      <c r="AN78">
        <f ca="1">+AN75+AN76</f>
        <v>0</v>
      </c>
      <c r="AP78">
        <f>+AP75+AP76</f>
        <v>0</v>
      </c>
      <c r="AQ78">
        <f ca="1">+AQ75+AQ76</f>
        <v>0</v>
      </c>
    </row>
    <row r="79" spans="2:43" ht="18" customHeight="1" thickBot="1" x14ac:dyDescent="0.2">
      <c r="N79" s="543"/>
      <c r="O79" s="151"/>
      <c r="P79" s="470"/>
      <c r="Q79" s="469" t="s">
        <v>62</v>
      </c>
      <c r="R79" s="565" t="str">
        <f ca="1">CONCATENATE($AN$75+$AO$75&amp;"日","/",$AQ$75+$AO$75&amp;"日")</f>
        <v>0日/0日</v>
      </c>
      <c r="S79" s="565"/>
      <c r="T79" s="465"/>
      <c r="U79" s="465"/>
      <c r="V79" s="465"/>
      <c r="W79" s="465"/>
      <c r="X79" s="158"/>
      <c r="Y79" s="222"/>
      <c r="Z79" s="556"/>
      <c r="AA79" s="557"/>
      <c r="AB79" s="414"/>
      <c r="AC79" s="468" t="s">
        <v>270</v>
      </c>
      <c r="AD79" s="446" t="s">
        <v>62</v>
      </c>
      <c r="AE79" s="595" t="str">
        <f ca="1">IF('実績調書取得率計算【漁港版(陸上・海上)】 '!OM12+'実績調書取得率計算【漁港版(陸上・海上)】 '!OM13=0,"",IF('実績調書取得率計算【漁港版(陸上・海上)】 '!DX24+'実績調書取得率計算【漁港版(陸上・海上)】 '!DX25=0,IF('実績調書取得率計算【漁港版(陸上・海上)】 '!DX44+'実績調書取得率計算【漁港版(陸上・海上)】 '!DX45=0,"完全週休２日（土日）達成",IF('実績調書取得率計算【漁港版(陸上・海上)】 '!AF113+'実績調書取得率計算【漁港版(陸上・海上)】 '!AF114=0,"月単位での週休２日達成",IF('実績調書【港湾版(陸上・海上)】  '!AE77&gt;=0.28571,"通期での週休２日達成（補正なし）","未達成"))),IF('実績調書取得率計算【漁港版(陸上・海上)】 '!DX44+'実績調書取得率計算【漁港版(陸上・海上)】 '!DX45=0,"完全週休２日（土日）達成",IF('実績調書取得率計算【漁港版(陸上・海上)】 '!AF113+'実績調書取得率計算【漁港版(陸上・海上)】 '!AF114=0,"月単位での週休２日達成",IF('実績調書【港湾版(陸上・海上)】  '!AE77&gt;=0.28571,"通期での週休２日達成（補正なし）","未達成")))))</f>
        <v/>
      </c>
      <c r="AF79" s="596"/>
      <c r="AG79" s="596"/>
      <c r="AH79" s="597"/>
      <c r="AI79" s="135"/>
      <c r="AK79" s="158"/>
      <c r="AM79" s="96"/>
    </row>
    <row r="80" spans="2:43" ht="18" customHeight="1" x14ac:dyDescent="0.15">
      <c r="N80" s="543"/>
      <c r="O80" s="147"/>
      <c r="P80" s="467"/>
      <c r="Q80" s="446" t="s">
        <v>62</v>
      </c>
      <c r="R80" s="563">
        <f ca="1">IF(AN76=0,0,($AN$76+$AO$76)/($AQ$76+$AO$76))</f>
        <v>0</v>
      </c>
      <c r="S80" s="564"/>
      <c r="T80" s="456"/>
      <c r="U80" s="548"/>
      <c r="V80" s="548"/>
      <c r="W80" s="548"/>
      <c r="X80" s="409"/>
      <c r="Y80" s="223"/>
      <c r="Z80" s="556"/>
      <c r="AA80" s="558"/>
      <c r="AB80" s="479"/>
      <c r="AC80" s="467"/>
      <c r="AD80" s="446"/>
      <c r="AE80" s="553"/>
      <c r="AF80" s="553"/>
      <c r="AG80" s="457"/>
      <c r="AH80" s="548"/>
      <c r="AI80" s="548"/>
      <c r="AJ80" s="548"/>
      <c r="AK80" s="478"/>
      <c r="AM80" s="191"/>
    </row>
    <row r="81" spans="7:43" ht="18" customHeight="1" thickBot="1" x14ac:dyDescent="0.2">
      <c r="N81" s="543"/>
      <c r="O81" s="147"/>
      <c r="P81" s="467"/>
      <c r="Q81" s="457"/>
      <c r="R81" s="549"/>
      <c r="S81" s="549"/>
      <c r="T81" s="457"/>
      <c r="U81" s="548"/>
      <c r="V81" s="548"/>
      <c r="W81" s="548"/>
      <c r="X81" s="409"/>
      <c r="Y81" s="126"/>
      <c r="Z81" s="559"/>
      <c r="AA81" s="560"/>
      <c r="AB81" s="280"/>
      <c r="AC81" s="131"/>
      <c r="AD81" s="131"/>
      <c r="AE81" s="131"/>
      <c r="AF81" s="131"/>
      <c r="AG81" s="131"/>
      <c r="AH81" s="131"/>
      <c r="AI81" s="131"/>
      <c r="AJ81" s="131"/>
      <c r="AK81" s="159"/>
    </row>
    <row r="82" spans="7:43" ht="18" customHeight="1" thickBot="1" x14ac:dyDescent="0.2">
      <c r="N82" s="544"/>
      <c r="O82" s="471"/>
      <c r="P82" s="128" t="s">
        <v>270</v>
      </c>
      <c r="Q82" s="443" t="s">
        <v>62</v>
      </c>
      <c r="R82" s="573" t="str">
        <f ca="1">IF('実績調書取得率計算【漁港版(陸上・海上)】 '!OM13=0,"",IF('実績調書取得率計算【漁港版(陸上・海上)】 '!DX25=0,IF('実績調書取得率計算【漁港版(陸上・海上)】 '!DX45=0,"完全週休２日（土日）達成",IF('実績調書取得率計算【漁港版(陸上・海上)】 '!AF114=0,"月単位での週休２日達成",IF('実績調書【港湾版(陸上・海上)】  '!R80&gt;=0.28571,"通期での週休２日達成（補正なし）","未達成"))),IF('実績調書取得率計算【漁港版(陸上・海上)】 '!DX45=0,"完全週休２日（土日）達成",IF('実績調書取得率計算【漁港版(陸上・海上)】 '!AF114=0,"月単位での週休２日達成",IF('実績調書【港湾版(陸上・海上)】  '!R80&gt;=0.28571,"通期での週休２日達成（補正なし）","未達成")))))</f>
        <v/>
      </c>
      <c r="S82" s="574"/>
      <c r="T82" s="574"/>
      <c r="U82" s="575"/>
      <c r="V82" s="472"/>
      <c r="W82" s="472"/>
      <c r="X82" s="221"/>
      <c r="Y82" s="410"/>
      <c r="Z82" s="411"/>
      <c r="AA82" s="411"/>
      <c r="AB82" s="85"/>
    </row>
    <row r="83" spans="7:43" ht="18" customHeight="1" thickBot="1" x14ac:dyDescent="0.2">
      <c r="N83" s="135"/>
      <c r="Q83" s="1"/>
      <c r="R83" s="27"/>
      <c r="AC83" s="224"/>
      <c r="AD83" s="224"/>
    </row>
    <row r="84" spans="7:43" ht="18" customHeight="1" thickBot="1" x14ac:dyDescent="0.2">
      <c r="G84" s="148"/>
      <c r="H84" s="148"/>
      <c r="I84" s="148"/>
      <c r="J84" s="149"/>
      <c r="K84" s="149"/>
      <c r="L84" s="149"/>
      <c r="M84" s="149"/>
      <c r="N84" s="550" t="s">
        <v>37</v>
      </c>
      <c r="O84" s="551"/>
      <c r="P84" s="552"/>
      <c r="Q84" s="129"/>
      <c r="R84" s="128"/>
      <c r="S84" s="130"/>
      <c r="T84" s="129"/>
      <c r="U84" s="280"/>
      <c r="V84" s="280"/>
      <c r="W84" s="280"/>
      <c r="X84" s="280"/>
      <c r="Y84" s="85"/>
      <c r="Z84" s="280"/>
      <c r="AA84" s="129"/>
      <c r="AB84" s="129"/>
      <c r="AC84" s="279"/>
      <c r="AD84" s="280"/>
      <c r="AE84" s="131"/>
      <c r="AF84" s="131"/>
      <c r="AG84" s="131"/>
      <c r="AH84" s="131"/>
      <c r="AI84" s="131"/>
      <c r="AJ84" s="131"/>
      <c r="AK84" s="131"/>
    </row>
    <row r="85" spans="7:43" ht="18" customHeight="1" x14ac:dyDescent="0.15">
      <c r="G85" s="148"/>
      <c r="H85" s="148"/>
      <c r="I85" s="148"/>
      <c r="J85" s="149"/>
      <c r="K85" s="149"/>
      <c r="L85" s="149"/>
      <c r="M85" s="149"/>
      <c r="N85" s="545" t="s">
        <v>107</v>
      </c>
      <c r="O85" s="458"/>
      <c r="P85" s="459" t="s">
        <v>235</v>
      </c>
      <c r="Q85" s="460" t="s">
        <v>236</v>
      </c>
      <c r="R85" s="461" t="s">
        <v>237</v>
      </c>
      <c r="S85" s="462"/>
      <c r="T85" s="462"/>
      <c r="U85" s="462"/>
      <c r="V85" s="461"/>
      <c r="W85" s="461"/>
      <c r="X85" s="220"/>
      <c r="Y85" s="222"/>
      <c r="Z85" s="554" t="s">
        <v>110</v>
      </c>
      <c r="AA85" s="555"/>
      <c r="AB85" s="146"/>
      <c r="AC85" s="143"/>
      <c r="AD85" s="144"/>
      <c r="AE85" s="145"/>
      <c r="AF85" s="146"/>
      <c r="AG85" s="146"/>
      <c r="AH85" s="146"/>
      <c r="AI85" s="145"/>
      <c r="AJ85" s="145"/>
      <c r="AK85" s="281"/>
    </row>
    <row r="86" spans="7:43" ht="18" customHeight="1" x14ac:dyDescent="0.15">
      <c r="G86" s="480"/>
      <c r="H86" s="480"/>
      <c r="I86" s="480"/>
      <c r="J86" s="481"/>
      <c r="K86" s="481"/>
      <c r="L86" s="481"/>
      <c r="M86" s="149"/>
      <c r="N86" s="546"/>
      <c r="O86" s="153"/>
      <c r="P86" s="463"/>
      <c r="Q86" s="464" t="s">
        <v>62</v>
      </c>
      <c r="R86" s="565" t="str">
        <f ca="1">CONCATENATE($AN$75+$AO$75&amp;"日","/",$AQ$75+$AO$75&amp;"日")</f>
        <v>0日/0日</v>
      </c>
      <c r="S86" s="565"/>
      <c r="T86" s="465"/>
      <c r="U86" s="465"/>
      <c r="V86" s="466"/>
      <c r="W86" s="466"/>
      <c r="X86" s="158"/>
      <c r="Y86" s="222"/>
      <c r="Z86" s="556"/>
      <c r="AA86" s="557"/>
      <c r="AB86" s="85"/>
      <c r="AC86" s="95"/>
      <c r="AD86" s="442"/>
      <c r="AE86" s="84"/>
      <c r="AF86" s="85"/>
      <c r="AG86" s="85"/>
      <c r="AH86" s="85"/>
      <c r="AI86" s="84"/>
      <c r="AJ86" s="84"/>
      <c r="AK86" s="284"/>
    </row>
    <row r="87" spans="7:43" ht="18" customHeight="1" x14ac:dyDescent="0.15">
      <c r="G87" s="482"/>
      <c r="H87" s="451"/>
      <c r="I87" s="451"/>
      <c r="J87" s="451"/>
      <c r="K87" s="451"/>
      <c r="L87" s="481"/>
      <c r="N87" s="546"/>
      <c r="O87" s="147"/>
      <c r="P87" s="467"/>
      <c r="Q87" s="446" t="s">
        <v>62</v>
      </c>
      <c r="R87" s="561">
        <f ca="1">IF(AN87=0,0,($AN$87+$AO$87)/($AQ$87+$AO$87))</f>
        <v>0</v>
      </c>
      <c r="S87" s="562"/>
      <c r="T87" s="456"/>
      <c r="U87" s="548"/>
      <c r="V87" s="548"/>
      <c r="W87" s="548"/>
      <c r="X87" s="409"/>
      <c r="Y87" s="223"/>
      <c r="Z87" s="556"/>
      <c r="AA87" s="557"/>
      <c r="AB87" s="155"/>
      <c r="AC87" s="156" t="s">
        <v>65</v>
      </c>
      <c r="AD87" s="444" t="s">
        <v>62</v>
      </c>
      <c r="AE87" s="157" t="s">
        <v>66</v>
      </c>
      <c r="AF87" s="444"/>
      <c r="AG87" s="135"/>
      <c r="AH87" s="135"/>
      <c r="AI87" s="135"/>
      <c r="AK87" s="284"/>
      <c r="AN87">
        <f ca="1">AN9+AN14+AN19+AN24+AN29+AN34+AN39+AN44+AN49+AN54+AN59+AN64+AN69</f>
        <v>0</v>
      </c>
      <c r="AP87">
        <f>AP9+AP14+AP19+AP24+AP29+AP34+AP39+AP44+AP49+AP54+AP59+AP64+AP69</f>
        <v>0</v>
      </c>
      <c r="AQ87">
        <f ca="1">AQ9+AQ14+AQ19+AQ24+AQ29+AQ34+AQ39+AQ44+AQ49+AQ54+AQ59+AQ64+AQ69</f>
        <v>0</v>
      </c>
    </row>
    <row r="88" spans="7:43" ht="18" customHeight="1" thickBot="1" x14ac:dyDescent="0.2">
      <c r="G88" s="570"/>
      <c r="H88" s="570"/>
      <c r="I88" s="570"/>
      <c r="J88" s="570"/>
      <c r="K88" s="571"/>
      <c r="L88" s="571"/>
      <c r="N88" s="546"/>
      <c r="O88" s="147"/>
      <c r="P88" s="467"/>
      <c r="Q88" s="457"/>
      <c r="R88" s="549"/>
      <c r="S88" s="549"/>
      <c r="T88" s="457"/>
      <c r="U88" s="548"/>
      <c r="V88" s="548"/>
      <c r="W88" s="548"/>
      <c r="X88" s="409"/>
      <c r="Y88" s="126"/>
      <c r="Z88" s="556"/>
      <c r="AA88" s="557"/>
      <c r="AB88" s="135"/>
      <c r="AC88" s="152"/>
      <c r="AD88" s="444" t="s">
        <v>62</v>
      </c>
      <c r="AE88" s="598" t="str">
        <f ca="1">CONCATENATE($AN$78+$AO$78&amp;"日","/",$AQ$78+$AO$78&amp;"日")</f>
        <v>0日/0日</v>
      </c>
      <c r="AF88" s="598"/>
      <c r="AG88" s="135"/>
      <c r="AH88" s="135"/>
      <c r="AI88" s="135"/>
      <c r="AK88" s="284"/>
      <c r="AN88">
        <f ca="1">AN10+AN15+AN20+AN25+AN30+AN35+AN40+AN45+AN50+AN55+AN60+AN65+AN70</f>
        <v>0</v>
      </c>
      <c r="AP88">
        <f>AP10+AP15+AP20+AP25+AP30+AP35+AP40+AP45+AP50+AP55+AP60+AP65+AP70</f>
        <v>0</v>
      </c>
      <c r="AQ88">
        <f ca="1">AQ10+AQ15+AQ20+AQ25+AQ30+AQ35+AQ40+AQ45+AQ50+AQ55+AQ60+AQ65+AQ70</f>
        <v>0</v>
      </c>
    </row>
    <row r="89" spans="7:43" ht="18" customHeight="1" thickBot="1" x14ac:dyDescent="0.2">
      <c r="G89" s="570"/>
      <c r="H89" s="570"/>
      <c r="I89" s="570"/>
      <c r="J89" s="570"/>
      <c r="K89" s="571"/>
      <c r="L89" s="571"/>
      <c r="N89" s="547"/>
      <c r="O89" s="414"/>
      <c r="P89" s="468" t="s">
        <v>270</v>
      </c>
      <c r="Q89" s="446" t="s">
        <v>62</v>
      </c>
      <c r="R89" s="601" t="str">
        <f ca="1">IF('実績調書取得率計算【漁港版(陸上・海上)】 '!OM14=0,"",IF('実績調書取得率計算【漁港版(陸上・海上)】 '!DX26=0,IF('実績調書取得率計算【漁港版(陸上・海上)】 '!DX46=0,"完全週休２日（土日）達成",IF('実績調書取得率計算【漁港版(陸上・海上)】 '!AF115=0,"月単位での週休２日達成",IF('実績調書【港湾版(陸上・海上)】  '!R87&gt;=0.28571,"通期での週休２日達成（補正なし）","未達成"))),IF('実績調書取得率計算【漁港版(陸上・海上)】 '!DX46=0,"完全週休２日（土日）達成",IF('実績調書取得率計算【漁港版(陸上・海上)】 '!AF115=0,"月単位での週休２日達成",IF('実績調書【港湾版(陸上・海上)】  '!R87&gt;=0.28571,"通期での週休２日達成（補正なし）","未達成")))))</f>
        <v/>
      </c>
      <c r="S89" s="602"/>
      <c r="T89" s="602"/>
      <c r="U89" s="603"/>
      <c r="V89" s="473"/>
      <c r="W89" s="473"/>
      <c r="X89" s="409"/>
      <c r="Y89" s="126"/>
      <c r="Z89" s="556"/>
      <c r="AA89" s="557"/>
      <c r="AB89" s="96"/>
      <c r="AC89" s="83"/>
      <c r="AD89" s="442" t="s">
        <v>62</v>
      </c>
      <c r="AE89" s="599">
        <f ca="1">IF(AN90=0,0,($AN$90+$AO$90)/($AQ$90+$AO$90))</f>
        <v>0</v>
      </c>
      <c r="AF89" s="600"/>
      <c r="AG89" s="456"/>
      <c r="AH89" s="548"/>
      <c r="AI89" s="548"/>
      <c r="AJ89" s="548"/>
      <c r="AK89" s="409"/>
    </row>
    <row r="90" spans="7:43" ht="18" customHeight="1" thickBot="1" x14ac:dyDescent="0.2">
      <c r="G90" s="572"/>
      <c r="H90" s="572"/>
      <c r="I90" s="572"/>
      <c r="J90" s="572"/>
      <c r="K90" s="571"/>
      <c r="L90" s="571"/>
      <c r="N90" s="543" t="s">
        <v>108</v>
      </c>
      <c r="O90" s="150"/>
      <c r="P90" s="474" t="s">
        <v>235</v>
      </c>
      <c r="Q90" s="475" t="s">
        <v>236</v>
      </c>
      <c r="R90" s="476" t="s">
        <v>237</v>
      </c>
      <c r="S90" s="477"/>
      <c r="T90" s="477"/>
      <c r="U90" s="477"/>
      <c r="V90" s="476"/>
      <c r="W90" s="476"/>
      <c r="X90" s="408"/>
      <c r="Y90" s="222"/>
      <c r="Z90" s="556"/>
      <c r="AA90" s="557"/>
      <c r="AB90" s="155"/>
      <c r="AC90" s="156"/>
      <c r="AD90" s="444"/>
      <c r="AE90" s="157"/>
      <c r="AF90" s="444"/>
      <c r="AG90" s="135"/>
      <c r="AH90" s="135"/>
      <c r="AI90" s="135"/>
      <c r="AK90" s="158"/>
      <c r="AN90">
        <f ca="1">+AN87+AN88</f>
        <v>0</v>
      </c>
      <c r="AP90">
        <f>+AP87+AP88</f>
        <v>0</v>
      </c>
      <c r="AQ90">
        <f ca="1">+AQ87+AQ88</f>
        <v>0</v>
      </c>
    </row>
    <row r="91" spans="7:43" ht="18" customHeight="1" thickBot="1" x14ac:dyDescent="0.2">
      <c r="G91" s="572"/>
      <c r="H91" s="572"/>
      <c r="I91" s="572"/>
      <c r="J91" s="572"/>
      <c r="K91" s="571"/>
      <c r="L91" s="571"/>
      <c r="N91" s="543"/>
      <c r="O91" s="151"/>
      <c r="P91" s="470"/>
      <c r="Q91" s="469" t="s">
        <v>62</v>
      </c>
      <c r="R91" s="565" t="str">
        <f ca="1">CONCATENATE($AN$75+$AO$75&amp;"日","/",$AQ$75+$AO$75&amp;"日")</f>
        <v>0日/0日</v>
      </c>
      <c r="S91" s="565"/>
      <c r="T91" s="465"/>
      <c r="U91" s="465"/>
      <c r="V91" s="465"/>
      <c r="W91" s="465"/>
      <c r="X91" s="158"/>
      <c r="Y91" s="222"/>
      <c r="Z91" s="556"/>
      <c r="AA91" s="557"/>
      <c r="AB91" s="414"/>
      <c r="AC91" s="468" t="s">
        <v>270</v>
      </c>
      <c r="AD91" s="446" t="s">
        <v>62</v>
      </c>
      <c r="AE91" s="595" t="str">
        <f ca="1">IF('実績調書取得率計算【漁港版(陸上・海上)】 '!OM14+'実績調書取得率計算【漁港版(陸上・海上)】 '!OM15=0,"",IF('実績調書取得率計算【漁港版(陸上・海上)】 '!DX26+'実績調書取得率計算【漁港版(陸上・海上)】 '!DX27=0,IF('実績調書取得率計算【漁港版(陸上・海上)】 '!DX46+'実績調書取得率計算【漁港版(陸上・海上)】 '!DX47=0,"完全週休２日（土日）達成",IF('実績調書取得率計算【漁港版(陸上・海上)】 '!AF115+'実績調書取得率計算【漁港版(陸上・海上)】 '!AF116=0,"月単位での週休２日達成",IF('実績調書【港湾版(陸上・海上)】  '!AE89&gt;=0.28571,"通期での週休２日達成（補正なし）","未達成"))),IF('実績調書取得率計算【漁港版(陸上・海上)】 '!DX46+'実績調書取得率計算【漁港版(陸上・海上)】 '!DX47=0,"完全週休２日（土日）達成",IF('実績調書取得率計算【漁港版(陸上・海上)】 '!AF115+'実績調書取得率計算【漁港版(陸上・海上)】 '!AF116=0,"月単位での週休２日達成",IF('実績調書【港湾版(陸上・海上)】  '!AE89&gt;=0.28571,"通期での週休２日達成（補正なし）","未達成")))))</f>
        <v/>
      </c>
      <c r="AF91" s="596"/>
      <c r="AG91" s="596"/>
      <c r="AH91" s="597"/>
      <c r="AI91" s="135"/>
      <c r="AK91" s="158"/>
    </row>
    <row r="92" spans="7:43" ht="18" customHeight="1" x14ac:dyDescent="0.15">
      <c r="G92" s="568"/>
      <c r="H92" s="568"/>
      <c r="I92" s="568"/>
      <c r="J92" s="568"/>
      <c r="K92" s="569"/>
      <c r="L92" s="569"/>
      <c r="N92" s="543"/>
      <c r="O92" s="147"/>
      <c r="P92" s="467"/>
      <c r="Q92" s="446" t="s">
        <v>62</v>
      </c>
      <c r="R92" s="563">
        <f ca="1">IF(AN88=0,0,($AN$88+$AO$88)/($AQ$88+$AO$88))</f>
        <v>0</v>
      </c>
      <c r="S92" s="564"/>
      <c r="T92" s="456"/>
      <c r="U92" s="548"/>
      <c r="V92" s="548"/>
      <c r="W92" s="548"/>
      <c r="X92" s="409"/>
      <c r="Y92" s="223"/>
      <c r="Z92" s="556"/>
      <c r="AA92" s="557"/>
      <c r="AB92" s="479"/>
      <c r="AC92" s="467"/>
      <c r="AD92" s="446"/>
      <c r="AE92" s="553"/>
      <c r="AF92" s="553"/>
      <c r="AG92" s="457"/>
      <c r="AH92" s="548"/>
      <c r="AI92" s="548"/>
      <c r="AJ92" s="548"/>
      <c r="AK92" s="478"/>
      <c r="AM92" s="191"/>
    </row>
    <row r="93" spans="7:43" ht="18" customHeight="1" thickBot="1" x14ac:dyDescent="0.2">
      <c r="G93" s="568"/>
      <c r="H93" s="568"/>
      <c r="I93" s="568"/>
      <c r="J93" s="568"/>
      <c r="K93" s="569"/>
      <c r="L93" s="569"/>
      <c r="N93" s="543"/>
      <c r="O93" s="147"/>
      <c r="P93" s="467"/>
      <c r="Q93" s="457"/>
      <c r="R93" s="549"/>
      <c r="S93" s="549"/>
      <c r="T93" s="457"/>
      <c r="U93" s="548"/>
      <c r="V93" s="548"/>
      <c r="W93" s="548"/>
      <c r="X93" s="409"/>
      <c r="Y93" s="126"/>
      <c r="Z93" s="559"/>
      <c r="AA93" s="560"/>
      <c r="AB93" s="280"/>
      <c r="AC93" s="131"/>
      <c r="AD93" s="131"/>
      <c r="AE93" s="131"/>
      <c r="AF93" s="131"/>
      <c r="AG93" s="131"/>
      <c r="AH93" s="131"/>
      <c r="AI93" s="131"/>
      <c r="AJ93" s="131"/>
      <c r="AK93" s="159"/>
    </row>
    <row r="94" spans="7:43" ht="18" customHeight="1" thickBot="1" x14ac:dyDescent="0.2">
      <c r="G94" s="412"/>
      <c r="H94" s="412"/>
      <c r="I94" s="412"/>
      <c r="J94" s="412"/>
      <c r="K94" s="413"/>
      <c r="L94" s="413"/>
      <c r="N94" s="544"/>
      <c r="O94" s="471"/>
      <c r="P94" s="128" t="s">
        <v>270</v>
      </c>
      <c r="Q94" s="443" t="s">
        <v>62</v>
      </c>
      <c r="R94" s="573" t="str">
        <f ca="1">IF('実績調書取得率計算【漁港版(陸上・海上)】 '!OM15=0,"",IF('実績調書取得率計算【漁港版(陸上・海上)】 '!DX27=0,IF('実績調書取得率計算【漁港版(陸上・海上)】 '!DX47=0,"完全週休２日（土日）達成",IF('実績調書取得率計算【漁港版(陸上・海上)】 '!AF116=0,"月単位での週休２日達成",IF('実績調書【港湾版(陸上・海上)】  '!R92&gt;=0.28571,"通期での週休２日達成（補正なし）","未達成"))),IF('実績調書取得率計算【漁港版(陸上・海上)】 '!DX47=0,"完全週休２日（土日）達成",IF('実績調書取得率計算【漁港版(陸上・海上)】 '!AF116=0,"月単位での週休２日達成",IF('実績調書【港湾版(陸上・海上)】  '!R92&gt;=0.28571,"通期での週休２日達成（補正なし）","未達成")))))</f>
        <v/>
      </c>
      <c r="S94" s="574"/>
      <c r="T94" s="574"/>
      <c r="U94" s="575"/>
      <c r="V94" s="472"/>
      <c r="W94" s="472"/>
      <c r="X94" s="221"/>
      <c r="Y94" s="410"/>
      <c r="Z94" s="411"/>
      <c r="AA94" s="411"/>
      <c r="AB94" s="85"/>
    </row>
    <row r="95" spans="7:43" ht="14.25" x14ac:dyDescent="0.15">
      <c r="N95" s="135"/>
    </row>
    <row r="99" spans="20:33" x14ac:dyDescent="0.15">
      <c r="T99" s="85"/>
      <c r="X99" s="84"/>
      <c r="Y99" s="84"/>
      <c r="Z99" s="84"/>
      <c r="AA99" s="84"/>
      <c r="AB99" s="85"/>
      <c r="AC99" s="85"/>
      <c r="AD99" s="85"/>
      <c r="AE99" s="84"/>
      <c r="AF99" s="84"/>
      <c r="AG99" s="1"/>
    </row>
    <row r="100" spans="20:33" x14ac:dyDescent="0.15">
      <c r="X100" s="83"/>
      <c r="Y100" s="83"/>
      <c r="Z100" s="26"/>
      <c r="AA100" s="27"/>
    </row>
    <row r="101" spans="20:33" x14ac:dyDescent="0.15">
      <c r="X101" s="83"/>
      <c r="Y101" s="83"/>
      <c r="Z101" s="26"/>
      <c r="AA101" s="527"/>
      <c r="AB101" s="527"/>
    </row>
    <row r="102" spans="20:33" ht="13.5" customHeight="1" x14ac:dyDescent="0.15">
      <c r="Z102" s="26"/>
      <c r="AA102" s="27"/>
    </row>
    <row r="103" spans="20:33" x14ac:dyDescent="0.15">
      <c r="U103" s="85"/>
      <c r="X103" s="84"/>
      <c r="Y103" s="84"/>
      <c r="Z103" s="84"/>
      <c r="AA103" s="84"/>
      <c r="AB103" s="85"/>
      <c r="AC103" s="85"/>
    </row>
    <row r="104" spans="20:33" ht="13.5" customHeight="1" x14ac:dyDescent="0.15">
      <c r="X104" s="83"/>
      <c r="Y104" s="83"/>
      <c r="Z104" s="26"/>
      <c r="AA104" s="27"/>
    </row>
    <row r="105" spans="20:33" x14ac:dyDescent="0.15">
      <c r="X105" s="83"/>
      <c r="Y105" s="83"/>
      <c r="Z105" s="26"/>
      <c r="AA105" s="527"/>
      <c r="AB105" s="527"/>
    </row>
  </sheetData>
  <mergeCells count="129">
    <mergeCell ref="AE77:AF77"/>
    <mergeCell ref="AH77:AJ77"/>
    <mergeCell ref="AE88:AF88"/>
    <mergeCell ref="AE89:AF89"/>
    <mergeCell ref="AH89:AJ89"/>
    <mergeCell ref="R77:U77"/>
    <mergeCell ref="R82:U82"/>
    <mergeCell ref="R89:U89"/>
    <mergeCell ref="AE79:AH79"/>
    <mergeCell ref="AE91:AH91"/>
    <mergeCell ref="D11:F11"/>
    <mergeCell ref="B12:B14"/>
    <mergeCell ref="C12:C14"/>
    <mergeCell ref="D12:D13"/>
    <mergeCell ref="D14:D15"/>
    <mergeCell ref="D16:F16"/>
    <mergeCell ref="D26:F26"/>
    <mergeCell ref="B27:B29"/>
    <mergeCell ref="C27:C29"/>
    <mergeCell ref="D27:D28"/>
    <mergeCell ref="D29:D30"/>
    <mergeCell ref="D31:F31"/>
    <mergeCell ref="B17:B19"/>
    <mergeCell ref="C17:C19"/>
    <mergeCell ref="D17:D18"/>
    <mergeCell ref="D19:D20"/>
    <mergeCell ref="D21:F21"/>
    <mergeCell ref="B22:B24"/>
    <mergeCell ref="C22:C24"/>
    <mergeCell ref="D22:D23"/>
    <mergeCell ref="D24:D25"/>
    <mergeCell ref="AE76:AF76"/>
    <mergeCell ref="D41:F41"/>
    <mergeCell ref="B6:C6"/>
    <mergeCell ref="D6:F6"/>
    <mergeCell ref="D7:D8"/>
    <mergeCell ref="D9:D10"/>
    <mergeCell ref="B3:C3"/>
    <mergeCell ref="D3:M3"/>
    <mergeCell ref="P3:R3"/>
    <mergeCell ref="T3:V3"/>
    <mergeCell ref="Y3:Z3"/>
    <mergeCell ref="B42:B44"/>
    <mergeCell ref="C42:C44"/>
    <mergeCell ref="D42:D43"/>
    <mergeCell ref="D44:D45"/>
    <mergeCell ref="D46:F46"/>
    <mergeCell ref="B32:B34"/>
    <mergeCell ref="C32:C34"/>
    <mergeCell ref="D32:D33"/>
    <mergeCell ref="D34:D35"/>
    <mergeCell ref="D36:F36"/>
    <mergeCell ref="B37:B39"/>
    <mergeCell ref="C37:C39"/>
    <mergeCell ref="D37:D38"/>
    <mergeCell ref="D39:D40"/>
    <mergeCell ref="B56:C56"/>
    <mergeCell ref="D56:F56"/>
    <mergeCell ref="B57:B59"/>
    <mergeCell ref="C57:C59"/>
    <mergeCell ref="D57:D58"/>
    <mergeCell ref="D59:D60"/>
    <mergeCell ref="B47:B49"/>
    <mergeCell ref="C47:C49"/>
    <mergeCell ref="D47:D48"/>
    <mergeCell ref="D49:D50"/>
    <mergeCell ref="D51:F51"/>
    <mergeCell ref="B52:B54"/>
    <mergeCell ref="C52:C54"/>
    <mergeCell ref="D52:D53"/>
    <mergeCell ref="D54:D55"/>
    <mergeCell ref="D67:D68"/>
    <mergeCell ref="D69:D70"/>
    <mergeCell ref="N72:P72"/>
    <mergeCell ref="D61:F61"/>
    <mergeCell ref="B62:B64"/>
    <mergeCell ref="C62:C64"/>
    <mergeCell ref="D62:D63"/>
    <mergeCell ref="D64:D65"/>
    <mergeCell ref="D66:F66"/>
    <mergeCell ref="B67:B69"/>
    <mergeCell ref="C67:C69"/>
    <mergeCell ref="AA105:AB105"/>
    <mergeCell ref="R88:S88"/>
    <mergeCell ref="U88:W88"/>
    <mergeCell ref="G92:H93"/>
    <mergeCell ref="I92:J93"/>
    <mergeCell ref="K92:L93"/>
    <mergeCell ref="R92:S92"/>
    <mergeCell ref="N90:N94"/>
    <mergeCell ref="G88:H89"/>
    <mergeCell ref="I88:J89"/>
    <mergeCell ref="K88:L89"/>
    <mergeCell ref="Z85:AA93"/>
    <mergeCell ref="R87:S87"/>
    <mergeCell ref="R93:S93"/>
    <mergeCell ref="U93:W93"/>
    <mergeCell ref="G90:H91"/>
    <mergeCell ref="I90:J91"/>
    <mergeCell ref="K90:L91"/>
    <mergeCell ref="AA101:AB101"/>
    <mergeCell ref="R86:S86"/>
    <mergeCell ref="U87:W87"/>
    <mergeCell ref="R91:S91"/>
    <mergeCell ref="R94:U94"/>
    <mergeCell ref="AL2:AL4"/>
    <mergeCell ref="N78:N82"/>
    <mergeCell ref="N73:N77"/>
    <mergeCell ref="N85:N89"/>
    <mergeCell ref="AH80:AJ80"/>
    <mergeCell ref="R81:S81"/>
    <mergeCell ref="U81:W81"/>
    <mergeCell ref="N84:P84"/>
    <mergeCell ref="AE92:AF92"/>
    <mergeCell ref="AH92:AJ92"/>
    <mergeCell ref="Z73:AA81"/>
    <mergeCell ref="R75:S75"/>
    <mergeCell ref="R76:S76"/>
    <mergeCell ref="U76:W76"/>
    <mergeCell ref="R80:S80"/>
    <mergeCell ref="AE80:AF80"/>
    <mergeCell ref="U75:W75"/>
    <mergeCell ref="R74:S74"/>
    <mergeCell ref="R79:S79"/>
    <mergeCell ref="U80:W80"/>
    <mergeCell ref="U92:W92"/>
    <mergeCell ref="AE3:AG3"/>
    <mergeCell ref="AH3:AJ3"/>
    <mergeCell ref="AA3:AC3"/>
  </mergeCells>
  <phoneticPr fontId="2"/>
  <conditionalFormatting sqref="G7:AK10 AM7:AM10">
    <cfRule type="expression" dxfId="95" priority="132">
      <formula>G$6="祝"</formula>
    </cfRule>
    <cfRule type="expression" dxfId="94" priority="133">
      <formula>G$6="日"</formula>
    </cfRule>
    <cfRule type="expression" dxfId="93" priority="134">
      <formula>G$6="土"</formula>
    </cfRule>
  </conditionalFormatting>
  <conditionalFormatting sqref="G12:AM15">
    <cfRule type="expression" dxfId="92" priority="126">
      <formula>G$11="祝"</formula>
    </cfRule>
    <cfRule type="expression" dxfId="91" priority="127">
      <formula>G$11="日"</formula>
    </cfRule>
    <cfRule type="expression" dxfId="90" priority="128">
      <formula>G$11="土"</formula>
    </cfRule>
  </conditionalFormatting>
  <conditionalFormatting sqref="AM17:AM20 G17:AK20">
    <cfRule type="expression" dxfId="89" priority="120">
      <formula>G$16="祝"</formula>
    </cfRule>
    <cfRule type="expression" dxfId="88" priority="121">
      <formula>G$16="日"</formula>
    </cfRule>
    <cfRule type="expression" dxfId="87" priority="122">
      <formula>G$16="土"</formula>
    </cfRule>
  </conditionalFormatting>
  <conditionalFormatting sqref="G22:AK25 AM22:AM25">
    <cfRule type="expression" dxfId="86" priority="51">
      <formula>G$21="祝"</formula>
    </cfRule>
    <cfRule type="expression" dxfId="85" priority="52">
      <formula>G$21="日"</formula>
    </cfRule>
    <cfRule type="expression" dxfId="84" priority="53">
      <formula>G$21="土"</formula>
    </cfRule>
  </conditionalFormatting>
  <conditionalFormatting sqref="G27:AK30 AM27:AM30">
    <cfRule type="expression" dxfId="83" priority="108">
      <formula>G$26="祝"</formula>
    </cfRule>
    <cfRule type="expression" dxfId="82" priority="109">
      <formula>G$26="日"</formula>
    </cfRule>
    <cfRule type="expression" dxfId="81" priority="110">
      <formula>G$26="土"</formula>
    </cfRule>
  </conditionalFormatting>
  <conditionalFormatting sqref="AM32:AM35 G32:AK35">
    <cfRule type="expression" dxfId="80" priority="102">
      <formula>G$31="祝"</formula>
    </cfRule>
    <cfRule type="expression" dxfId="79" priority="103">
      <formula>G$31="日"</formula>
    </cfRule>
    <cfRule type="expression" dxfId="78" priority="104">
      <formula>G$31="土"</formula>
    </cfRule>
  </conditionalFormatting>
  <conditionalFormatting sqref="G37:AK40 AM37:AM40">
    <cfRule type="expression" dxfId="77" priority="96">
      <formula>G$36="祝"</formula>
    </cfRule>
    <cfRule type="expression" dxfId="76" priority="97">
      <formula>G$36="日"</formula>
    </cfRule>
    <cfRule type="expression" dxfId="75" priority="98">
      <formula>G$36="土"</formula>
    </cfRule>
  </conditionalFormatting>
  <conditionalFormatting sqref="G42:AK45 AM42:AM45">
    <cfRule type="expression" dxfId="74" priority="90">
      <formula>G$41="祝"</formula>
    </cfRule>
    <cfRule type="expression" dxfId="73" priority="91">
      <formula>G$41="日"</formula>
    </cfRule>
    <cfRule type="expression" dxfId="72" priority="92">
      <formula>G$41="土"</formula>
    </cfRule>
  </conditionalFormatting>
  <conditionalFormatting sqref="G47:AK50 AM47:AM50">
    <cfRule type="expression" dxfId="71" priority="84">
      <formula>G$46="祝"</formula>
    </cfRule>
    <cfRule type="expression" dxfId="70" priority="85">
      <formula>G$46="日"</formula>
    </cfRule>
    <cfRule type="expression" dxfId="69" priority="86">
      <formula>G$46="土"</formula>
    </cfRule>
  </conditionalFormatting>
  <conditionalFormatting sqref="G52:AK55 AM52:AM55">
    <cfRule type="expression" dxfId="68" priority="78">
      <formula>G$51="祝"</formula>
    </cfRule>
    <cfRule type="expression" dxfId="67" priority="79">
      <formula>G$51="日"</formula>
    </cfRule>
    <cfRule type="expression" dxfId="66" priority="80">
      <formula>G$51="土"</formula>
    </cfRule>
  </conditionalFormatting>
  <conditionalFormatting sqref="G57:AK60 AM57:AM60">
    <cfRule type="expression" dxfId="65" priority="72">
      <formula>G$56="祝"</formula>
    </cfRule>
    <cfRule type="expression" dxfId="64" priority="73">
      <formula>G$56="日"</formula>
    </cfRule>
    <cfRule type="expression" dxfId="63" priority="74">
      <formula>G$56="土"</formula>
    </cfRule>
  </conditionalFormatting>
  <conditionalFormatting sqref="G62:AK65 AM62:AM65">
    <cfRule type="expression" dxfId="62" priority="66">
      <formula>G$61="祝"</formula>
    </cfRule>
    <cfRule type="expression" dxfId="61" priority="67">
      <formula>G$61="日"</formula>
    </cfRule>
    <cfRule type="expression" dxfId="60" priority="68">
      <formula>G$61="土"</formula>
    </cfRule>
  </conditionalFormatting>
  <conditionalFormatting sqref="G67:AK70 AM67:AM70">
    <cfRule type="expression" dxfId="59" priority="60">
      <formula>G$66="祝"</formula>
    </cfRule>
    <cfRule type="expression" dxfId="58" priority="61">
      <formula>G$66="日"</formula>
    </cfRule>
    <cfRule type="expression" dxfId="57" priority="62">
      <formula>G$66="土"</formula>
    </cfRule>
  </conditionalFormatting>
  <conditionalFormatting sqref="K88">
    <cfRule type="expression" dxfId="56" priority="54">
      <formula>$AH$76="ＮＧ"</formula>
    </cfRule>
  </conditionalFormatting>
  <conditionalFormatting sqref="AL76:AL77">
    <cfRule type="expression" dxfId="55" priority="57">
      <formula>$AC$80="ＮＧ"</formula>
    </cfRule>
  </conditionalFormatting>
  <conditionalFormatting sqref="AM78:AM79 AB80:AC80">
    <cfRule type="expression" dxfId="54" priority="59">
      <formula>$AC$80="ＮＧ"</formula>
    </cfRule>
  </conditionalFormatting>
  <conditionalFormatting sqref="AL7:AL10">
    <cfRule type="expression" dxfId="53" priority="48">
      <formula>AL$11="祝"</formula>
    </cfRule>
    <cfRule type="expression" dxfId="52" priority="49">
      <formula>AL$11="日"</formula>
    </cfRule>
    <cfRule type="expression" dxfId="51" priority="50">
      <formula>AL$11="土"</formula>
    </cfRule>
  </conditionalFormatting>
  <conditionalFormatting sqref="AL17:AL20">
    <cfRule type="expression" dxfId="50" priority="45">
      <formula>AL$11="祝"</formula>
    </cfRule>
    <cfRule type="expression" dxfId="49" priority="46">
      <formula>AL$11="日"</formula>
    </cfRule>
    <cfRule type="expression" dxfId="48" priority="47">
      <formula>AL$11="土"</formula>
    </cfRule>
  </conditionalFormatting>
  <conditionalFormatting sqref="AL22:AL25">
    <cfRule type="expression" dxfId="47" priority="42">
      <formula>AL$11="祝"</formula>
    </cfRule>
    <cfRule type="expression" dxfId="46" priority="43">
      <formula>AL$11="日"</formula>
    </cfRule>
    <cfRule type="expression" dxfId="45" priority="44">
      <formula>AL$11="土"</formula>
    </cfRule>
  </conditionalFormatting>
  <conditionalFormatting sqref="AL27:AL30">
    <cfRule type="expression" dxfId="44" priority="39">
      <formula>AL$11="祝"</formula>
    </cfRule>
    <cfRule type="expression" dxfId="43" priority="40">
      <formula>AL$11="日"</formula>
    </cfRule>
    <cfRule type="expression" dxfId="42" priority="41">
      <formula>AL$11="土"</formula>
    </cfRule>
  </conditionalFormatting>
  <conditionalFormatting sqref="AL32:AL35">
    <cfRule type="expression" dxfId="41" priority="36">
      <formula>AL$11="祝"</formula>
    </cfRule>
    <cfRule type="expression" dxfId="40" priority="37">
      <formula>AL$11="日"</formula>
    </cfRule>
    <cfRule type="expression" dxfId="39" priority="38">
      <formula>AL$11="土"</formula>
    </cfRule>
  </conditionalFormatting>
  <conditionalFormatting sqref="AL37:AL40">
    <cfRule type="expression" dxfId="38" priority="33">
      <formula>AL$11="祝"</formula>
    </cfRule>
    <cfRule type="expression" dxfId="37" priority="34">
      <formula>AL$11="日"</formula>
    </cfRule>
    <cfRule type="expression" dxfId="36" priority="35">
      <formula>AL$11="土"</formula>
    </cfRule>
  </conditionalFormatting>
  <conditionalFormatting sqref="AL42:AL45">
    <cfRule type="expression" dxfId="35" priority="30">
      <formula>AL$11="祝"</formula>
    </cfRule>
    <cfRule type="expression" dxfId="34" priority="31">
      <formula>AL$11="日"</formula>
    </cfRule>
    <cfRule type="expression" dxfId="33" priority="32">
      <formula>AL$11="土"</formula>
    </cfRule>
  </conditionalFormatting>
  <conditionalFormatting sqref="AL47:AL50">
    <cfRule type="expression" dxfId="32" priority="27">
      <formula>AL$11="祝"</formula>
    </cfRule>
    <cfRule type="expression" dxfId="31" priority="28">
      <formula>AL$11="日"</formula>
    </cfRule>
    <cfRule type="expression" dxfId="30" priority="29">
      <formula>AL$11="土"</formula>
    </cfRule>
  </conditionalFormatting>
  <conditionalFormatting sqref="AL52:AL55">
    <cfRule type="expression" dxfId="29" priority="24">
      <formula>AL$11="祝"</formula>
    </cfRule>
    <cfRule type="expression" dxfId="28" priority="25">
      <formula>AL$11="日"</formula>
    </cfRule>
    <cfRule type="expression" dxfId="27" priority="26">
      <formula>AL$11="土"</formula>
    </cfRule>
  </conditionalFormatting>
  <conditionalFormatting sqref="AL57:AL60">
    <cfRule type="expression" dxfId="26" priority="21">
      <formula>AL$11="祝"</formula>
    </cfRule>
    <cfRule type="expression" dxfId="25" priority="22">
      <formula>AL$11="日"</formula>
    </cfRule>
    <cfRule type="expression" dxfId="24" priority="23">
      <formula>AL$11="土"</formula>
    </cfRule>
  </conditionalFormatting>
  <conditionalFormatting sqref="AL62:AL65">
    <cfRule type="expression" dxfId="23" priority="18">
      <formula>AL$11="祝"</formula>
    </cfRule>
    <cfRule type="expression" dxfId="22" priority="19">
      <formula>AL$11="日"</formula>
    </cfRule>
    <cfRule type="expression" dxfId="21" priority="20">
      <formula>AL$11="土"</formula>
    </cfRule>
  </conditionalFormatting>
  <conditionalFormatting sqref="AL67:AL70">
    <cfRule type="expression" dxfId="20" priority="15">
      <formula>AL$11="祝"</formula>
    </cfRule>
    <cfRule type="expression" dxfId="19" priority="16">
      <formula>AL$11="日"</formula>
    </cfRule>
    <cfRule type="expression" dxfId="18" priority="17">
      <formula>AL$11="土"</formula>
    </cfRule>
  </conditionalFormatting>
  <conditionalFormatting sqref="AL7:AL70">
    <cfRule type="cellIs" dxfId="17" priority="13" operator="equal">
      <formula>"NG"</formula>
    </cfRule>
    <cfRule type="cellIs" dxfId="16" priority="14" operator="equal">
      <formula>"OK"</formula>
    </cfRule>
  </conditionalFormatting>
  <conditionalFormatting sqref="AB77:AC77">
    <cfRule type="expression" dxfId="15" priority="12">
      <formula>$AC$80="ＮＧ"</formula>
    </cfRule>
  </conditionalFormatting>
  <conditionalFormatting sqref="AB92:AC92">
    <cfRule type="expression" dxfId="14" priority="11">
      <formula>$AC$80="ＮＧ"</formula>
    </cfRule>
  </conditionalFormatting>
  <conditionalFormatting sqref="AB89:AC89">
    <cfRule type="expression" dxfId="13" priority="10">
      <formula>$AC$80="ＮＧ"</formula>
    </cfRule>
  </conditionalFormatting>
  <conditionalFormatting sqref="AL57:AL60">
    <cfRule type="expression" dxfId="12" priority="7">
      <formula>AL$11="祝"</formula>
    </cfRule>
    <cfRule type="expression" dxfId="11" priority="8">
      <formula>AL$11="日"</formula>
    </cfRule>
    <cfRule type="expression" dxfId="10" priority="9">
      <formula>AL$11="土"</formula>
    </cfRule>
  </conditionalFormatting>
  <conditionalFormatting sqref="AL62:AL65">
    <cfRule type="expression" dxfId="9" priority="4">
      <formula>AL$11="祝"</formula>
    </cfRule>
    <cfRule type="expression" dxfId="8" priority="5">
      <formula>AL$11="日"</formula>
    </cfRule>
    <cfRule type="expression" dxfId="7" priority="6">
      <formula>AL$11="土"</formula>
    </cfRule>
  </conditionalFormatting>
  <conditionalFormatting sqref="AL67:AL70">
    <cfRule type="expression" dxfId="6" priority="1">
      <formula>AL$11="祝"</formula>
    </cfRule>
    <cfRule type="expression" dxfId="5" priority="2">
      <formula>AL$11="日"</formula>
    </cfRule>
    <cfRule type="expression" dxfId="4" priority="3">
      <formula>AL$11="土"</formula>
    </cfRule>
  </conditionalFormatting>
  <dataValidations count="1">
    <dataValidation type="list" allowBlank="1" showInputMessage="1" showErrorMessage="1" sqref="G57:AK60 G37:AJ40 G22:AJ25 G42:AK45 G67:AK70 G12:AJ15 G27:AK30 G17:AK20 G47:AJ50 G7:AK10 G52:AK55 G62:AJ65 G32:AK35" xr:uid="{00000000-0002-0000-1100-000000000000}">
      <formula1>$AM$3:$AM$4</formula1>
    </dataValidation>
  </dataValidations>
  <pageMargins left="0.78740157480314965" right="0.19685039370078741" top="0.39370078740157483" bottom="0.19685039370078741" header="0.19685039370078741" footer="0.11811023622047245"/>
  <pageSetup paperSize="9" scale="43" fitToWidth="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B2:ON117"/>
  <sheetViews>
    <sheetView topLeftCell="JV1" zoomScale="70" zoomScaleNormal="70" workbookViewId="0">
      <selection activeCell="LL35" sqref="LL35"/>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526"/>
      <c r="S2" s="526"/>
      <c r="T2" s="526"/>
      <c r="V2" s="27"/>
      <c r="KY2" t="s">
        <v>240</v>
      </c>
    </row>
    <row r="3" spans="2:404" ht="13.5" customHeight="1" thickBot="1" x14ac:dyDescent="0.2">
      <c r="E3" t="s">
        <v>151</v>
      </c>
      <c r="AJ3" t="s">
        <v>152</v>
      </c>
      <c r="BN3" t="s">
        <v>153</v>
      </c>
      <c r="CS3" t="s">
        <v>154</v>
      </c>
      <c r="DW3" t="s">
        <v>155</v>
      </c>
      <c r="FB3" t="s">
        <v>156</v>
      </c>
      <c r="FN3" s="260" t="s">
        <v>72</v>
      </c>
      <c r="FO3" s="261" t="s">
        <v>72</v>
      </c>
      <c r="FP3" s="262" t="s">
        <v>72</v>
      </c>
      <c r="GG3" t="s">
        <v>157</v>
      </c>
      <c r="HK3" t="s">
        <v>158</v>
      </c>
      <c r="IP3" t="s">
        <v>162</v>
      </c>
      <c r="JT3" t="s">
        <v>163</v>
      </c>
      <c r="KV3" s="260" t="s">
        <v>73</v>
      </c>
      <c r="KW3" s="261" t="s">
        <v>73</v>
      </c>
      <c r="KX3" s="300" t="s">
        <v>73</v>
      </c>
      <c r="KY3" s="301" t="s">
        <v>73</v>
      </c>
      <c r="KZ3" s="261" t="s">
        <v>73</v>
      </c>
      <c r="LA3" s="262" t="s">
        <v>73</v>
      </c>
      <c r="MD3" t="s">
        <v>241</v>
      </c>
      <c r="NG3" t="s">
        <v>151</v>
      </c>
    </row>
    <row r="4" spans="2:404" ht="13.5" customHeight="1" x14ac:dyDescent="0.15">
      <c r="B4" s="297" t="str">
        <f ca="1">ｶﾚﾝﾀﾞｰ!QT1&amp;"年"</f>
        <v>2025年</v>
      </c>
      <c r="C4" s="295"/>
      <c r="D4" s="296"/>
      <c r="E4" s="307">
        <v>1</v>
      </c>
      <c r="F4" s="308">
        <v>2</v>
      </c>
      <c r="G4" s="308">
        <v>3</v>
      </c>
      <c r="H4" s="308">
        <v>4</v>
      </c>
      <c r="I4" s="308">
        <v>5</v>
      </c>
      <c r="J4" s="308">
        <v>6</v>
      </c>
      <c r="K4" s="308">
        <v>7</v>
      </c>
      <c r="L4" s="308">
        <v>8</v>
      </c>
      <c r="M4" s="308">
        <v>9</v>
      </c>
      <c r="N4" s="308">
        <v>10</v>
      </c>
      <c r="O4" s="308">
        <v>11</v>
      </c>
      <c r="P4" s="308">
        <v>12</v>
      </c>
      <c r="Q4" s="308">
        <v>13</v>
      </c>
      <c r="R4" s="308">
        <v>14</v>
      </c>
      <c r="S4" s="308">
        <v>15</v>
      </c>
      <c r="T4" s="308">
        <v>16</v>
      </c>
      <c r="U4" s="308">
        <v>17</v>
      </c>
      <c r="V4" s="308">
        <v>18</v>
      </c>
      <c r="W4" s="308">
        <v>19</v>
      </c>
      <c r="X4" s="308">
        <v>20</v>
      </c>
      <c r="Y4" s="308">
        <v>21</v>
      </c>
      <c r="Z4" s="308">
        <v>22</v>
      </c>
      <c r="AA4" s="308">
        <v>23</v>
      </c>
      <c r="AB4" s="308">
        <v>24</v>
      </c>
      <c r="AC4" s="308">
        <v>25</v>
      </c>
      <c r="AD4" s="308">
        <v>26</v>
      </c>
      <c r="AE4" s="308">
        <v>27</v>
      </c>
      <c r="AF4" s="308">
        <v>28</v>
      </c>
      <c r="AG4" s="308">
        <v>29</v>
      </c>
      <c r="AH4" s="308">
        <v>30</v>
      </c>
      <c r="AI4" s="309">
        <v>31</v>
      </c>
      <c r="AJ4" s="294">
        <v>1</v>
      </c>
      <c r="AK4" s="295">
        <f>1+AJ4</f>
        <v>2</v>
      </c>
      <c r="AL4" s="295">
        <f t="shared" ref="AL4:CW4" si="0">1+AK4</f>
        <v>3</v>
      </c>
      <c r="AM4" s="295">
        <f t="shared" si="0"/>
        <v>4</v>
      </c>
      <c r="AN4" s="295">
        <f t="shared" si="0"/>
        <v>5</v>
      </c>
      <c r="AO4" s="295">
        <f t="shared" si="0"/>
        <v>6</v>
      </c>
      <c r="AP4" s="295">
        <f t="shared" si="0"/>
        <v>7</v>
      </c>
      <c r="AQ4" s="295">
        <f t="shared" si="0"/>
        <v>8</v>
      </c>
      <c r="AR4" s="295">
        <f t="shared" si="0"/>
        <v>9</v>
      </c>
      <c r="AS4" s="295">
        <f t="shared" si="0"/>
        <v>10</v>
      </c>
      <c r="AT4" s="295">
        <f t="shared" si="0"/>
        <v>11</v>
      </c>
      <c r="AU4" s="295">
        <f t="shared" si="0"/>
        <v>12</v>
      </c>
      <c r="AV4" s="295">
        <f t="shared" si="0"/>
        <v>13</v>
      </c>
      <c r="AW4" s="295">
        <f t="shared" si="0"/>
        <v>14</v>
      </c>
      <c r="AX4" s="295">
        <f t="shared" si="0"/>
        <v>15</v>
      </c>
      <c r="AY4" s="295">
        <f t="shared" si="0"/>
        <v>16</v>
      </c>
      <c r="AZ4" s="295">
        <f t="shared" si="0"/>
        <v>17</v>
      </c>
      <c r="BA4" s="295">
        <f t="shared" si="0"/>
        <v>18</v>
      </c>
      <c r="BB4" s="295">
        <f t="shared" si="0"/>
        <v>19</v>
      </c>
      <c r="BC4" s="295">
        <f t="shared" si="0"/>
        <v>20</v>
      </c>
      <c r="BD4" s="295">
        <f t="shared" si="0"/>
        <v>21</v>
      </c>
      <c r="BE4" s="295">
        <f t="shared" si="0"/>
        <v>22</v>
      </c>
      <c r="BF4" s="295">
        <f t="shared" si="0"/>
        <v>23</v>
      </c>
      <c r="BG4" s="295">
        <f t="shared" si="0"/>
        <v>24</v>
      </c>
      <c r="BH4" s="295">
        <f t="shared" si="0"/>
        <v>25</v>
      </c>
      <c r="BI4" s="295">
        <f t="shared" si="0"/>
        <v>26</v>
      </c>
      <c r="BJ4" s="295">
        <f t="shared" si="0"/>
        <v>27</v>
      </c>
      <c r="BK4" s="295">
        <f t="shared" si="0"/>
        <v>28</v>
      </c>
      <c r="BL4" s="295">
        <f t="shared" si="0"/>
        <v>29</v>
      </c>
      <c r="BM4" s="296">
        <f t="shared" si="0"/>
        <v>30</v>
      </c>
      <c r="BN4" s="297">
        <v>1</v>
      </c>
      <c r="BO4" s="295">
        <f t="shared" si="0"/>
        <v>2</v>
      </c>
      <c r="BP4" s="295">
        <f t="shared" si="0"/>
        <v>3</v>
      </c>
      <c r="BQ4" s="295">
        <f t="shared" si="0"/>
        <v>4</v>
      </c>
      <c r="BR4" s="295">
        <f t="shared" si="0"/>
        <v>5</v>
      </c>
      <c r="BS4" s="295">
        <f t="shared" si="0"/>
        <v>6</v>
      </c>
      <c r="BT4" s="295">
        <f t="shared" si="0"/>
        <v>7</v>
      </c>
      <c r="BU4" s="295">
        <f t="shared" si="0"/>
        <v>8</v>
      </c>
      <c r="BV4" s="295">
        <f t="shared" si="0"/>
        <v>9</v>
      </c>
      <c r="BW4" s="295">
        <f t="shared" si="0"/>
        <v>10</v>
      </c>
      <c r="BX4" s="295">
        <f t="shared" si="0"/>
        <v>11</v>
      </c>
      <c r="BY4" s="295">
        <f t="shared" si="0"/>
        <v>12</v>
      </c>
      <c r="BZ4" s="295">
        <f t="shared" si="0"/>
        <v>13</v>
      </c>
      <c r="CA4" s="295">
        <f t="shared" si="0"/>
        <v>14</v>
      </c>
      <c r="CB4" s="295">
        <f t="shared" si="0"/>
        <v>15</v>
      </c>
      <c r="CC4" s="295">
        <f t="shared" si="0"/>
        <v>16</v>
      </c>
      <c r="CD4" s="295">
        <f t="shared" si="0"/>
        <v>17</v>
      </c>
      <c r="CE4" s="295">
        <f t="shared" si="0"/>
        <v>18</v>
      </c>
      <c r="CF4" s="295">
        <f t="shared" si="0"/>
        <v>19</v>
      </c>
      <c r="CG4" s="295">
        <f t="shared" si="0"/>
        <v>20</v>
      </c>
      <c r="CH4" s="295">
        <f t="shared" si="0"/>
        <v>21</v>
      </c>
      <c r="CI4" s="295">
        <f t="shared" si="0"/>
        <v>22</v>
      </c>
      <c r="CJ4" s="295">
        <f t="shared" si="0"/>
        <v>23</v>
      </c>
      <c r="CK4" s="295">
        <f t="shared" si="0"/>
        <v>24</v>
      </c>
      <c r="CL4" s="295">
        <f t="shared" si="0"/>
        <v>25</v>
      </c>
      <c r="CM4" s="295">
        <f t="shared" si="0"/>
        <v>26</v>
      </c>
      <c r="CN4" s="295">
        <f t="shared" si="0"/>
        <v>27</v>
      </c>
      <c r="CO4" s="295">
        <f t="shared" si="0"/>
        <v>28</v>
      </c>
      <c r="CP4" s="295">
        <f t="shared" si="0"/>
        <v>29</v>
      </c>
      <c r="CQ4" s="295">
        <f t="shared" si="0"/>
        <v>30</v>
      </c>
      <c r="CR4" s="296">
        <f t="shared" si="0"/>
        <v>31</v>
      </c>
      <c r="CS4" s="297">
        <v>1</v>
      </c>
      <c r="CT4" s="295">
        <f t="shared" si="0"/>
        <v>2</v>
      </c>
      <c r="CU4" s="295">
        <f t="shared" si="0"/>
        <v>3</v>
      </c>
      <c r="CV4" s="295">
        <f t="shared" si="0"/>
        <v>4</v>
      </c>
      <c r="CW4" s="295">
        <f t="shared" si="0"/>
        <v>5</v>
      </c>
      <c r="CX4" s="295">
        <f t="shared" ref="CX4:FI4" si="1">1+CW4</f>
        <v>6</v>
      </c>
      <c r="CY4" s="295">
        <f t="shared" si="1"/>
        <v>7</v>
      </c>
      <c r="CZ4" s="295">
        <f t="shared" si="1"/>
        <v>8</v>
      </c>
      <c r="DA4" s="295">
        <f t="shared" si="1"/>
        <v>9</v>
      </c>
      <c r="DB4" s="295">
        <f t="shared" si="1"/>
        <v>10</v>
      </c>
      <c r="DC4" s="295">
        <f t="shared" si="1"/>
        <v>11</v>
      </c>
      <c r="DD4" s="295">
        <f t="shared" si="1"/>
        <v>12</v>
      </c>
      <c r="DE4" s="295">
        <f t="shared" si="1"/>
        <v>13</v>
      </c>
      <c r="DF4" s="295">
        <f t="shared" si="1"/>
        <v>14</v>
      </c>
      <c r="DG4" s="295">
        <f t="shared" si="1"/>
        <v>15</v>
      </c>
      <c r="DH4" s="295">
        <f t="shared" si="1"/>
        <v>16</v>
      </c>
      <c r="DI4" s="295">
        <f t="shared" si="1"/>
        <v>17</v>
      </c>
      <c r="DJ4" s="295">
        <f t="shared" si="1"/>
        <v>18</v>
      </c>
      <c r="DK4" s="295">
        <f t="shared" si="1"/>
        <v>19</v>
      </c>
      <c r="DL4" s="295">
        <f t="shared" si="1"/>
        <v>20</v>
      </c>
      <c r="DM4" s="295">
        <f t="shared" si="1"/>
        <v>21</v>
      </c>
      <c r="DN4" s="295">
        <f t="shared" si="1"/>
        <v>22</v>
      </c>
      <c r="DO4" s="295">
        <f t="shared" si="1"/>
        <v>23</v>
      </c>
      <c r="DP4" s="295">
        <f t="shared" si="1"/>
        <v>24</v>
      </c>
      <c r="DQ4" s="295">
        <f t="shared" si="1"/>
        <v>25</v>
      </c>
      <c r="DR4" s="295">
        <f t="shared" si="1"/>
        <v>26</v>
      </c>
      <c r="DS4" s="295">
        <f t="shared" si="1"/>
        <v>27</v>
      </c>
      <c r="DT4" s="295">
        <f t="shared" si="1"/>
        <v>28</v>
      </c>
      <c r="DU4" s="295">
        <f t="shared" si="1"/>
        <v>29</v>
      </c>
      <c r="DV4" s="296">
        <f t="shared" si="1"/>
        <v>30</v>
      </c>
      <c r="DW4" s="297">
        <v>1</v>
      </c>
      <c r="DX4" s="295">
        <f t="shared" si="1"/>
        <v>2</v>
      </c>
      <c r="DY4" s="295">
        <f t="shared" si="1"/>
        <v>3</v>
      </c>
      <c r="DZ4" s="295">
        <f t="shared" si="1"/>
        <v>4</v>
      </c>
      <c r="EA4" s="295">
        <f t="shared" si="1"/>
        <v>5</v>
      </c>
      <c r="EB4" s="295">
        <f t="shared" si="1"/>
        <v>6</v>
      </c>
      <c r="EC4" s="295">
        <f t="shared" si="1"/>
        <v>7</v>
      </c>
      <c r="ED4" s="295">
        <f t="shared" si="1"/>
        <v>8</v>
      </c>
      <c r="EE4" s="295">
        <f t="shared" si="1"/>
        <v>9</v>
      </c>
      <c r="EF4" s="295">
        <f t="shared" si="1"/>
        <v>10</v>
      </c>
      <c r="EG4" s="295">
        <f t="shared" si="1"/>
        <v>11</v>
      </c>
      <c r="EH4" s="295">
        <f t="shared" si="1"/>
        <v>12</v>
      </c>
      <c r="EI4" s="295">
        <f t="shared" si="1"/>
        <v>13</v>
      </c>
      <c r="EJ4" s="295">
        <f t="shared" si="1"/>
        <v>14</v>
      </c>
      <c r="EK4" s="295">
        <f t="shared" si="1"/>
        <v>15</v>
      </c>
      <c r="EL4" s="295">
        <f t="shared" si="1"/>
        <v>16</v>
      </c>
      <c r="EM4" s="295">
        <f t="shared" si="1"/>
        <v>17</v>
      </c>
      <c r="EN4" s="295">
        <f t="shared" si="1"/>
        <v>18</v>
      </c>
      <c r="EO4" s="295">
        <f t="shared" si="1"/>
        <v>19</v>
      </c>
      <c r="EP4" s="295">
        <f t="shared" si="1"/>
        <v>20</v>
      </c>
      <c r="EQ4" s="295">
        <f t="shared" si="1"/>
        <v>21</v>
      </c>
      <c r="ER4" s="295">
        <f t="shared" si="1"/>
        <v>22</v>
      </c>
      <c r="ES4" s="295">
        <f t="shared" si="1"/>
        <v>23</v>
      </c>
      <c r="ET4" s="295">
        <f t="shared" si="1"/>
        <v>24</v>
      </c>
      <c r="EU4" s="295">
        <f t="shared" si="1"/>
        <v>25</v>
      </c>
      <c r="EV4" s="295">
        <f t="shared" si="1"/>
        <v>26</v>
      </c>
      <c r="EW4" s="295">
        <f t="shared" si="1"/>
        <v>27</v>
      </c>
      <c r="EX4" s="295">
        <f t="shared" si="1"/>
        <v>28</v>
      </c>
      <c r="EY4" s="295">
        <f t="shared" si="1"/>
        <v>29</v>
      </c>
      <c r="EZ4" s="295">
        <f t="shared" si="1"/>
        <v>30</v>
      </c>
      <c r="FA4" s="296">
        <f t="shared" si="1"/>
        <v>31</v>
      </c>
      <c r="FB4" s="297">
        <v>1</v>
      </c>
      <c r="FC4" s="295">
        <f t="shared" si="1"/>
        <v>2</v>
      </c>
      <c r="FD4" s="295">
        <f t="shared" si="1"/>
        <v>3</v>
      </c>
      <c r="FE4" s="295">
        <f t="shared" si="1"/>
        <v>4</v>
      </c>
      <c r="FF4" s="295">
        <f t="shared" si="1"/>
        <v>5</v>
      </c>
      <c r="FG4" s="295">
        <f t="shared" si="1"/>
        <v>6</v>
      </c>
      <c r="FH4" s="295">
        <f t="shared" si="1"/>
        <v>7</v>
      </c>
      <c r="FI4" s="295">
        <f t="shared" si="1"/>
        <v>8</v>
      </c>
      <c r="FJ4" s="295">
        <f t="shared" ref="FJ4:HU4" si="2">1+FI4</f>
        <v>9</v>
      </c>
      <c r="FK4" s="295">
        <f t="shared" si="2"/>
        <v>10</v>
      </c>
      <c r="FL4" s="295">
        <f t="shared" si="2"/>
        <v>11</v>
      </c>
      <c r="FM4" s="295">
        <f t="shared" si="2"/>
        <v>12</v>
      </c>
      <c r="FN4" s="321">
        <f t="shared" si="2"/>
        <v>13</v>
      </c>
      <c r="FO4" s="295">
        <f t="shared" si="2"/>
        <v>14</v>
      </c>
      <c r="FP4" s="322">
        <f t="shared" si="2"/>
        <v>15</v>
      </c>
      <c r="FQ4" s="295">
        <f t="shared" si="2"/>
        <v>16</v>
      </c>
      <c r="FR4" s="295">
        <f t="shared" si="2"/>
        <v>17</v>
      </c>
      <c r="FS4" s="295">
        <f t="shared" si="2"/>
        <v>18</v>
      </c>
      <c r="FT4" s="295">
        <f t="shared" si="2"/>
        <v>19</v>
      </c>
      <c r="FU4" s="295">
        <f t="shared" si="2"/>
        <v>20</v>
      </c>
      <c r="FV4" s="295">
        <f t="shared" si="2"/>
        <v>21</v>
      </c>
      <c r="FW4" s="295">
        <f t="shared" si="2"/>
        <v>22</v>
      </c>
      <c r="FX4" s="295">
        <f t="shared" si="2"/>
        <v>23</v>
      </c>
      <c r="FY4" s="295">
        <f t="shared" si="2"/>
        <v>24</v>
      </c>
      <c r="FZ4" s="295">
        <f t="shared" si="2"/>
        <v>25</v>
      </c>
      <c r="GA4" s="295">
        <f t="shared" si="2"/>
        <v>26</v>
      </c>
      <c r="GB4" s="295">
        <f t="shared" si="2"/>
        <v>27</v>
      </c>
      <c r="GC4" s="295">
        <f t="shared" si="2"/>
        <v>28</v>
      </c>
      <c r="GD4" s="295">
        <f t="shared" si="2"/>
        <v>29</v>
      </c>
      <c r="GE4" s="295">
        <f t="shared" si="2"/>
        <v>30</v>
      </c>
      <c r="GF4" s="296">
        <f t="shared" si="2"/>
        <v>31</v>
      </c>
      <c r="GG4" s="297">
        <v>1</v>
      </c>
      <c r="GH4" s="295">
        <f t="shared" si="2"/>
        <v>2</v>
      </c>
      <c r="GI4" s="295">
        <f t="shared" si="2"/>
        <v>3</v>
      </c>
      <c r="GJ4" s="295">
        <f t="shared" si="2"/>
        <v>4</v>
      </c>
      <c r="GK4" s="295">
        <f t="shared" si="2"/>
        <v>5</v>
      </c>
      <c r="GL4" s="295">
        <f t="shared" si="2"/>
        <v>6</v>
      </c>
      <c r="GM4" s="295">
        <f t="shared" si="2"/>
        <v>7</v>
      </c>
      <c r="GN4" s="295">
        <f t="shared" si="2"/>
        <v>8</v>
      </c>
      <c r="GO4" s="295">
        <f t="shared" si="2"/>
        <v>9</v>
      </c>
      <c r="GP4" s="295">
        <f t="shared" si="2"/>
        <v>10</v>
      </c>
      <c r="GQ4" s="295">
        <f t="shared" si="2"/>
        <v>11</v>
      </c>
      <c r="GR4" s="295">
        <f t="shared" si="2"/>
        <v>12</v>
      </c>
      <c r="GS4" s="295">
        <f t="shared" si="2"/>
        <v>13</v>
      </c>
      <c r="GT4" s="295">
        <f t="shared" si="2"/>
        <v>14</v>
      </c>
      <c r="GU4" s="295">
        <f t="shared" si="2"/>
        <v>15</v>
      </c>
      <c r="GV4" s="295">
        <f t="shared" si="2"/>
        <v>16</v>
      </c>
      <c r="GW4" s="295">
        <f t="shared" si="2"/>
        <v>17</v>
      </c>
      <c r="GX4" s="295">
        <f t="shared" si="2"/>
        <v>18</v>
      </c>
      <c r="GY4" s="295">
        <f t="shared" si="2"/>
        <v>19</v>
      </c>
      <c r="GZ4" s="295">
        <f t="shared" si="2"/>
        <v>20</v>
      </c>
      <c r="HA4" s="295">
        <f t="shared" si="2"/>
        <v>21</v>
      </c>
      <c r="HB4" s="295">
        <f t="shared" si="2"/>
        <v>22</v>
      </c>
      <c r="HC4" s="295">
        <f t="shared" si="2"/>
        <v>23</v>
      </c>
      <c r="HD4" s="295">
        <f t="shared" si="2"/>
        <v>24</v>
      </c>
      <c r="HE4" s="295">
        <f t="shared" si="2"/>
        <v>25</v>
      </c>
      <c r="HF4" s="295">
        <f t="shared" si="2"/>
        <v>26</v>
      </c>
      <c r="HG4" s="295">
        <f t="shared" si="2"/>
        <v>27</v>
      </c>
      <c r="HH4" s="295">
        <f t="shared" si="2"/>
        <v>28</v>
      </c>
      <c r="HI4" s="295">
        <f t="shared" si="2"/>
        <v>29</v>
      </c>
      <c r="HJ4" s="296">
        <f t="shared" si="2"/>
        <v>30</v>
      </c>
      <c r="HK4" s="297">
        <v>1</v>
      </c>
      <c r="HL4" s="295">
        <f t="shared" si="2"/>
        <v>2</v>
      </c>
      <c r="HM4" s="295">
        <f t="shared" si="2"/>
        <v>3</v>
      </c>
      <c r="HN4" s="295">
        <f t="shared" si="2"/>
        <v>4</v>
      </c>
      <c r="HO4" s="295">
        <f t="shared" si="2"/>
        <v>5</v>
      </c>
      <c r="HP4" s="295">
        <f t="shared" si="2"/>
        <v>6</v>
      </c>
      <c r="HQ4" s="295">
        <f t="shared" si="2"/>
        <v>7</v>
      </c>
      <c r="HR4" s="295">
        <f t="shared" si="2"/>
        <v>8</v>
      </c>
      <c r="HS4" s="295">
        <f t="shared" si="2"/>
        <v>9</v>
      </c>
      <c r="HT4" s="295">
        <f t="shared" si="2"/>
        <v>10</v>
      </c>
      <c r="HU4" s="295">
        <f t="shared" si="2"/>
        <v>11</v>
      </c>
      <c r="HV4" s="295">
        <f t="shared" ref="HV4:KG4" si="3">1+HU4</f>
        <v>12</v>
      </c>
      <c r="HW4" s="295">
        <f t="shared" si="3"/>
        <v>13</v>
      </c>
      <c r="HX4" s="295">
        <f t="shared" si="3"/>
        <v>14</v>
      </c>
      <c r="HY4" s="295">
        <f t="shared" si="3"/>
        <v>15</v>
      </c>
      <c r="HZ4" s="295">
        <f t="shared" si="3"/>
        <v>16</v>
      </c>
      <c r="IA4" s="295">
        <f t="shared" si="3"/>
        <v>17</v>
      </c>
      <c r="IB4" s="295">
        <f t="shared" si="3"/>
        <v>18</v>
      </c>
      <c r="IC4" s="295">
        <f t="shared" si="3"/>
        <v>19</v>
      </c>
      <c r="ID4" s="295">
        <f t="shared" si="3"/>
        <v>20</v>
      </c>
      <c r="IE4" s="295">
        <f t="shared" si="3"/>
        <v>21</v>
      </c>
      <c r="IF4" s="295">
        <f t="shared" si="3"/>
        <v>22</v>
      </c>
      <c r="IG4" s="295">
        <f t="shared" si="3"/>
        <v>23</v>
      </c>
      <c r="IH4" s="295">
        <f t="shared" si="3"/>
        <v>24</v>
      </c>
      <c r="II4" s="295">
        <f t="shared" si="3"/>
        <v>25</v>
      </c>
      <c r="IJ4" s="295">
        <f t="shared" si="3"/>
        <v>26</v>
      </c>
      <c r="IK4" s="295">
        <f t="shared" si="3"/>
        <v>27</v>
      </c>
      <c r="IL4" s="295">
        <f t="shared" si="3"/>
        <v>28</v>
      </c>
      <c r="IM4" s="295">
        <f t="shared" si="3"/>
        <v>29</v>
      </c>
      <c r="IN4" s="295">
        <f t="shared" si="3"/>
        <v>30</v>
      </c>
      <c r="IO4" s="296">
        <f t="shared" si="3"/>
        <v>31</v>
      </c>
      <c r="IP4" s="297">
        <v>1</v>
      </c>
      <c r="IQ4" s="295">
        <f t="shared" si="3"/>
        <v>2</v>
      </c>
      <c r="IR4" s="295">
        <f t="shared" si="3"/>
        <v>3</v>
      </c>
      <c r="IS4" s="295">
        <f t="shared" si="3"/>
        <v>4</v>
      </c>
      <c r="IT4" s="295">
        <f t="shared" si="3"/>
        <v>5</v>
      </c>
      <c r="IU4" s="295">
        <f t="shared" si="3"/>
        <v>6</v>
      </c>
      <c r="IV4" s="295">
        <f t="shared" si="3"/>
        <v>7</v>
      </c>
      <c r="IW4" s="295">
        <f t="shared" si="3"/>
        <v>8</v>
      </c>
      <c r="IX4" s="295">
        <f t="shared" si="3"/>
        <v>9</v>
      </c>
      <c r="IY4" s="295">
        <f t="shared" si="3"/>
        <v>10</v>
      </c>
      <c r="IZ4" s="295">
        <f t="shared" si="3"/>
        <v>11</v>
      </c>
      <c r="JA4" s="295">
        <f t="shared" si="3"/>
        <v>12</v>
      </c>
      <c r="JB4" s="295">
        <f t="shared" si="3"/>
        <v>13</v>
      </c>
      <c r="JC4" s="295">
        <f t="shared" si="3"/>
        <v>14</v>
      </c>
      <c r="JD4" s="295">
        <f t="shared" si="3"/>
        <v>15</v>
      </c>
      <c r="JE4" s="295">
        <f t="shared" si="3"/>
        <v>16</v>
      </c>
      <c r="JF4" s="295">
        <f t="shared" si="3"/>
        <v>17</v>
      </c>
      <c r="JG4" s="295">
        <f t="shared" si="3"/>
        <v>18</v>
      </c>
      <c r="JH4" s="295">
        <f t="shared" si="3"/>
        <v>19</v>
      </c>
      <c r="JI4" s="295">
        <f t="shared" si="3"/>
        <v>20</v>
      </c>
      <c r="JJ4" s="295">
        <f t="shared" si="3"/>
        <v>21</v>
      </c>
      <c r="JK4" s="295">
        <f t="shared" si="3"/>
        <v>22</v>
      </c>
      <c r="JL4" s="295">
        <f t="shared" si="3"/>
        <v>23</v>
      </c>
      <c r="JM4" s="295">
        <f t="shared" si="3"/>
        <v>24</v>
      </c>
      <c r="JN4" s="295">
        <f t="shared" si="3"/>
        <v>25</v>
      </c>
      <c r="JO4" s="295">
        <f t="shared" si="3"/>
        <v>26</v>
      </c>
      <c r="JP4" s="295">
        <f t="shared" si="3"/>
        <v>27</v>
      </c>
      <c r="JQ4" s="295">
        <f t="shared" si="3"/>
        <v>28</v>
      </c>
      <c r="JR4" s="295">
        <f t="shared" si="3"/>
        <v>29</v>
      </c>
      <c r="JS4" s="296">
        <f t="shared" si="3"/>
        <v>30</v>
      </c>
      <c r="JT4" s="297">
        <v>1</v>
      </c>
      <c r="JU4" s="295">
        <f t="shared" si="3"/>
        <v>2</v>
      </c>
      <c r="JV4" s="295">
        <f t="shared" si="3"/>
        <v>3</v>
      </c>
      <c r="JW4" s="295">
        <f t="shared" si="3"/>
        <v>4</v>
      </c>
      <c r="JX4" s="295">
        <f t="shared" si="3"/>
        <v>5</v>
      </c>
      <c r="JY4" s="295">
        <f t="shared" si="3"/>
        <v>6</v>
      </c>
      <c r="JZ4" s="295">
        <f t="shared" si="3"/>
        <v>7</v>
      </c>
      <c r="KA4" s="295">
        <f t="shared" si="3"/>
        <v>8</v>
      </c>
      <c r="KB4" s="295">
        <f t="shared" si="3"/>
        <v>9</v>
      </c>
      <c r="KC4" s="295">
        <f t="shared" si="3"/>
        <v>10</v>
      </c>
      <c r="KD4" s="295">
        <f t="shared" si="3"/>
        <v>11</v>
      </c>
      <c r="KE4" s="295">
        <f t="shared" si="3"/>
        <v>12</v>
      </c>
      <c r="KF4" s="295">
        <f t="shared" si="3"/>
        <v>13</v>
      </c>
      <c r="KG4" s="295">
        <f t="shared" si="3"/>
        <v>14</v>
      </c>
      <c r="KH4" s="295">
        <f t="shared" ref="KH4:MS4" si="4">1+KG4</f>
        <v>15</v>
      </c>
      <c r="KI4" s="295">
        <f t="shared" si="4"/>
        <v>16</v>
      </c>
      <c r="KJ4" s="295">
        <f t="shared" si="4"/>
        <v>17</v>
      </c>
      <c r="KK4" s="295">
        <f t="shared" si="4"/>
        <v>18</v>
      </c>
      <c r="KL4" s="295">
        <f t="shared" si="4"/>
        <v>19</v>
      </c>
      <c r="KM4" s="295">
        <f t="shared" si="4"/>
        <v>20</v>
      </c>
      <c r="KN4" s="295">
        <f t="shared" si="4"/>
        <v>21</v>
      </c>
      <c r="KO4" s="295">
        <f t="shared" si="4"/>
        <v>22</v>
      </c>
      <c r="KP4" s="295">
        <f t="shared" si="4"/>
        <v>23</v>
      </c>
      <c r="KQ4" s="295">
        <f t="shared" si="4"/>
        <v>24</v>
      </c>
      <c r="KR4" s="295">
        <f t="shared" si="4"/>
        <v>25</v>
      </c>
      <c r="KS4" s="295">
        <f t="shared" si="4"/>
        <v>26</v>
      </c>
      <c r="KT4" s="295">
        <f t="shared" si="4"/>
        <v>27</v>
      </c>
      <c r="KU4" s="295">
        <f t="shared" si="4"/>
        <v>28</v>
      </c>
      <c r="KV4" s="321">
        <f t="shared" si="4"/>
        <v>29</v>
      </c>
      <c r="KW4" s="295">
        <f t="shared" si="4"/>
        <v>30</v>
      </c>
      <c r="KX4" s="296">
        <f t="shared" si="4"/>
        <v>31</v>
      </c>
      <c r="KY4" s="297">
        <v>1</v>
      </c>
      <c r="KZ4" s="295">
        <f t="shared" si="4"/>
        <v>2</v>
      </c>
      <c r="LA4" s="322">
        <f t="shared" si="4"/>
        <v>3</v>
      </c>
      <c r="LB4" s="295">
        <f t="shared" si="4"/>
        <v>4</v>
      </c>
      <c r="LC4" s="295">
        <f t="shared" si="4"/>
        <v>5</v>
      </c>
      <c r="LD4" s="295">
        <f t="shared" si="4"/>
        <v>6</v>
      </c>
      <c r="LE4" s="295">
        <f t="shared" si="4"/>
        <v>7</v>
      </c>
      <c r="LF4" s="295">
        <f t="shared" si="4"/>
        <v>8</v>
      </c>
      <c r="LG4" s="295">
        <f t="shared" si="4"/>
        <v>9</v>
      </c>
      <c r="LH4" s="295">
        <f t="shared" si="4"/>
        <v>10</v>
      </c>
      <c r="LI4" s="295">
        <f t="shared" si="4"/>
        <v>11</v>
      </c>
      <c r="LJ4" s="295">
        <f t="shared" si="4"/>
        <v>12</v>
      </c>
      <c r="LK4" s="295">
        <f t="shared" si="4"/>
        <v>13</v>
      </c>
      <c r="LL4" s="295">
        <f t="shared" si="4"/>
        <v>14</v>
      </c>
      <c r="LM4" s="295">
        <f t="shared" si="4"/>
        <v>15</v>
      </c>
      <c r="LN4" s="295">
        <f t="shared" si="4"/>
        <v>16</v>
      </c>
      <c r="LO4" s="295">
        <f t="shared" si="4"/>
        <v>17</v>
      </c>
      <c r="LP4" s="295">
        <f t="shared" si="4"/>
        <v>18</v>
      </c>
      <c r="LQ4" s="295">
        <f t="shared" si="4"/>
        <v>19</v>
      </c>
      <c r="LR4" s="295">
        <f t="shared" si="4"/>
        <v>20</v>
      </c>
      <c r="LS4" s="295">
        <f t="shared" si="4"/>
        <v>21</v>
      </c>
      <c r="LT4" s="295">
        <f t="shared" si="4"/>
        <v>22</v>
      </c>
      <c r="LU4" s="295">
        <f t="shared" si="4"/>
        <v>23</v>
      </c>
      <c r="LV4" s="295">
        <f t="shared" si="4"/>
        <v>24</v>
      </c>
      <c r="LW4" s="295">
        <f t="shared" si="4"/>
        <v>25</v>
      </c>
      <c r="LX4" s="295">
        <f t="shared" si="4"/>
        <v>26</v>
      </c>
      <c r="LY4" s="295">
        <f t="shared" si="4"/>
        <v>27</v>
      </c>
      <c r="LZ4" s="295">
        <f t="shared" si="4"/>
        <v>28</v>
      </c>
      <c r="MA4" s="295">
        <f t="shared" si="4"/>
        <v>29</v>
      </c>
      <c r="MB4" s="295">
        <f t="shared" si="4"/>
        <v>30</v>
      </c>
      <c r="MC4" s="296">
        <f t="shared" si="4"/>
        <v>31</v>
      </c>
      <c r="MD4" s="297">
        <v>1</v>
      </c>
      <c r="ME4" s="295">
        <f t="shared" si="4"/>
        <v>2</v>
      </c>
      <c r="MF4" s="295">
        <f t="shared" si="4"/>
        <v>3</v>
      </c>
      <c r="MG4" s="295">
        <f t="shared" si="4"/>
        <v>4</v>
      </c>
      <c r="MH4" s="295">
        <f t="shared" si="4"/>
        <v>5</v>
      </c>
      <c r="MI4" s="295">
        <f t="shared" si="4"/>
        <v>6</v>
      </c>
      <c r="MJ4" s="295">
        <f t="shared" si="4"/>
        <v>7</v>
      </c>
      <c r="MK4" s="295">
        <f t="shared" si="4"/>
        <v>8</v>
      </c>
      <c r="ML4" s="295">
        <f t="shared" si="4"/>
        <v>9</v>
      </c>
      <c r="MM4" s="295">
        <f t="shared" si="4"/>
        <v>10</v>
      </c>
      <c r="MN4" s="295">
        <f t="shared" si="4"/>
        <v>11</v>
      </c>
      <c r="MO4" s="295">
        <f t="shared" si="4"/>
        <v>12</v>
      </c>
      <c r="MP4" s="295">
        <f t="shared" si="4"/>
        <v>13</v>
      </c>
      <c r="MQ4" s="295">
        <f t="shared" si="4"/>
        <v>14</v>
      </c>
      <c r="MR4" s="295">
        <f t="shared" si="4"/>
        <v>15</v>
      </c>
      <c r="MS4" s="295">
        <f t="shared" si="4"/>
        <v>16</v>
      </c>
      <c r="MT4" s="295">
        <f t="shared" ref="MT4:OK4" si="5">1+MS4</f>
        <v>17</v>
      </c>
      <c r="MU4" s="295">
        <f t="shared" si="5"/>
        <v>18</v>
      </c>
      <c r="MV4" s="295">
        <f t="shared" si="5"/>
        <v>19</v>
      </c>
      <c r="MW4" s="295">
        <f t="shared" si="5"/>
        <v>20</v>
      </c>
      <c r="MX4" s="295">
        <f t="shared" si="5"/>
        <v>21</v>
      </c>
      <c r="MY4" s="295">
        <f t="shared" si="5"/>
        <v>22</v>
      </c>
      <c r="MZ4" s="295">
        <f t="shared" si="5"/>
        <v>23</v>
      </c>
      <c r="NA4" s="295">
        <f t="shared" si="5"/>
        <v>24</v>
      </c>
      <c r="NB4" s="295">
        <f t="shared" si="5"/>
        <v>25</v>
      </c>
      <c r="NC4" s="295">
        <f t="shared" si="5"/>
        <v>26</v>
      </c>
      <c r="ND4" s="295">
        <f t="shared" si="5"/>
        <v>27</v>
      </c>
      <c r="NE4" s="295">
        <f t="shared" si="5"/>
        <v>28</v>
      </c>
      <c r="NF4" s="296">
        <f t="shared" si="5"/>
        <v>29</v>
      </c>
      <c r="NG4" s="297">
        <v>1</v>
      </c>
      <c r="NH4" s="295">
        <f t="shared" si="5"/>
        <v>2</v>
      </c>
      <c r="NI4" s="295">
        <f t="shared" si="5"/>
        <v>3</v>
      </c>
      <c r="NJ4" s="295">
        <f t="shared" si="5"/>
        <v>4</v>
      </c>
      <c r="NK4" s="295">
        <f t="shared" si="5"/>
        <v>5</v>
      </c>
      <c r="NL4" s="295">
        <f t="shared" si="5"/>
        <v>6</v>
      </c>
      <c r="NM4" s="295">
        <f t="shared" si="5"/>
        <v>7</v>
      </c>
      <c r="NN4" s="295">
        <f t="shared" si="5"/>
        <v>8</v>
      </c>
      <c r="NO4" s="295">
        <f t="shared" si="5"/>
        <v>9</v>
      </c>
      <c r="NP4" s="295">
        <f t="shared" si="5"/>
        <v>10</v>
      </c>
      <c r="NQ4" s="295">
        <f t="shared" si="5"/>
        <v>11</v>
      </c>
      <c r="NR4" s="295">
        <f t="shared" si="5"/>
        <v>12</v>
      </c>
      <c r="NS4" s="295">
        <f t="shared" si="5"/>
        <v>13</v>
      </c>
      <c r="NT4" s="295">
        <f t="shared" si="5"/>
        <v>14</v>
      </c>
      <c r="NU4" s="295">
        <f t="shared" si="5"/>
        <v>15</v>
      </c>
      <c r="NV4" s="295">
        <f t="shared" si="5"/>
        <v>16</v>
      </c>
      <c r="NW4" s="295">
        <f t="shared" si="5"/>
        <v>17</v>
      </c>
      <c r="NX4" s="295">
        <f t="shared" si="5"/>
        <v>18</v>
      </c>
      <c r="NY4" s="295">
        <f t="shared" si="5"/>
        <v>19</v>
      </c>
      <c r="NZ4" s="295">
        <f t="shared" si="5"/>
        <v>20</v>
      </c>
      <c r="OA4" s="295">
        <f t="shared" si="5"/>
        <v>21</v>
      </c>
      <c r="OB4" s="295">
        <f t="shared" si="5"/>
        <v>22</v>
      </c>
      <c r="OC4" s="295">
        <f t="shared" si="5"/>
        <v>23</v>
      </c>
      <c r="OD4" s="295">
        <f t="shared" si="5"/>
        <v>24</v>
      </c>
      <c r="OE4" s="295">
        <f t="shared" si="5"/>
        <v>25</v>
      </c>
      <c r="OF4" s="295">
        <f t="shared" si="5"/>
        <v>26</v>
      </c>
      <c r="OG4" s="295">
        <f t="shared" si="5"/>
        <v>27</v>
      </c>
      <c r="OH4" s="295">
        <f t="shared" si="5"/>
        <v>28</v>
      </c>
      <c r="OI4" s="295">
        <f t="shared" si="5"/>
        <v>29</v>
      </c>
      <c r="OJ4" s="295">
        <f t="shared" si="5"/>
        <v>30</v>
      </c>
      <c r="OK4" s="296">
        <f t="shared" si="5"/>
        <v>31</v>
      </c>
    </row>
    <row r="5" spans="2:404" ht="13.5" customHeight="1" x14ac:dyDescent="0.15">
      <c r="B5" s="310" t="s">
        <v>115</v>
      </c>
      <c r="C5" s="249"/>
      <c r="D5" s="311"/>
      <c r="E5" s="290" t="str">
        <f ca="1">'旬報(3月)'!$D$16</f>
        <v>土</v>
      </c>
      <c r="F5" s="252" t="str">
        <f ca="1">'旬報(3月)'!$D$17</f>
        <v>日</v>
      </c>
      <c r="G5" s="252" t="str">
        <f ca="1">'旬報(3月)'!$D$18</f>
        <v>月</v>
      </c>
      <c r="H5" s="252" t="str">
        <f ca="1">'旬報(3月)'!$D$19</f>
        <v>火</v>
      </c>
      <c r="I5" s="252" t="str">
        <f ca="1">'旬報(3月)'!$D$20</f>
        <v>水</v>
      </c>
      <c r="J5" s="252" t="str">
        <f ca="1">'旬報(3月)'!$D$21</f>
        <v>木</v>
      </c>
      <c r="K5" s="252" t="str">
        <f ca="1">'旬報(3月)'!$D$22</f>
        <v>金</v>
      </c>
      <c r="L5" s="252" t="str">
        <f ca="1">'旬報(3月)'!$D$23</f>
        <v>土</v>
      </c>
      <c r="M5" s="252" t="str">
        <f ca="1">'旬報(3月)'!$D$24</f>
        <v>日</v>
      </c>
      <c r="N5" s="252" t="str">
        <f ca="1">'旬報(3月)'!$D$25</f>
        <v>月</v>
      </c>
      <c r="O5" s="252" t="str">
        <f ca="1">'旬報(3月)'!$D$36</f>
        <v>火</v>
      </c>
      <c r="P5" s="252" t="str">
        <f ca="1">'旬報(3月)'!$D$37</f>
        <v>水</v>
      </c>
      <c r="Q5" s="252" t="str">
        <f ca="1">'旬報(3月)'!$D$38</f>
        <v>木</v>
      </c>
      <c r="R5" s="252" t="str">
        <f ca="1">'旬報(3月)'!$D$39</f>
        <v>金</v>
      </c>
      <c r="S5" s="252" t="str">
        <f ca="1">'旬報(3月)'!$D$40</f>
        <v>土</v>
      </c>
      <c r="T5" s="252" t="str">
        <f ca="1">'旬報(3月)'!$D$41</f>
        <v>日</v>
      </c>
      <c r="U5" s="252" t="str">
        <f ca="1">'旬報(3月)'!$D$42</f>
        <v>月</v>
      </c>
      <c r="V5" s="252" t="str">
        <f ca="1">'旬報(3月)'!$D$43</f>
        <v>火</v>
      </c>
      <c r="W5" s="252" t="str">
        <f ca="1">'旬報(3月)'!$D$44</f>
        <v>水</v>
      </c>
      <c r="X5" s="252" t="str">
        <f ca="1">'旬報(3月)'!$D$45</f>
        <v>木</v>
      </c>
      <c r="Y5" s="252" t="str">
        <f ca="1">'旬報(3月)'!$D$56</f>
        <v>金</v>
      </c>
      <c r="Z5" s="252" t="str">
        <f ca="1">'旬報(3月)'!$D$57</f>
        <v>土</v>
      </c>
      <c r="AA5" s="252" t="str">
        <f ca="1">'旬報(3月)'!$D$58</f>
        <v>日</v>
      </c>
      <c r="AB5" s="252" t="str">
        <f ca="1">'旬報(3月)'!$D$59</f>
        <v>月</v>
      </c>
      <c r="AC5" s="252" t="str">
        <f ca="1">'旬報(3月)'!$D$60</f>
        <v>火</v>
      </c>
      <c r="AD5" s="252" t="str">
        <f ca="1">'旬報(3月)'!$D$61</f>
        <v>水</v>
      </c>
      <c r="AE5" s="252" t="str">
        <f ca="1">'旬報(3月)'!$D$62</f>
        <v>木</v>
      </c>
      <c r="AF5" s="252" t="str">
        <f ca="1">'旬報(3月)'!$D$63</f>
        <v>金</v>
      </c>
      <c r="AG5" s="252" t="str">
        <f ca="1">'旬報(3月)'!$D$64</f>
        <v>土</v>
      </c>
      <c r="AH5" s="252" t="str">
        <f ca="1">'旬報(3月)'!$D$65</f>
        <v>日</v>
      </c>
      <c r="AI5" s="291" t="str">
        <f ca="1">'旬報(3月)'!$D$66</f>
        <v>月</v>
      </c>
      <c r="AJ5" s="290" t="str">
        <f ca="1">'旬報(4月)'!$D$16</f>
        <v>火</v>
      </c>
      <c r="AK5" s="252" t="str">
        <f ca="1">'旬報(4月)'!$D$17</f>
        <v>水</v>
      </c>
      <c r="AL5" s="252" t="str">
        <f ca="1">'旬報(4月)'!$D$18</f>
        <v>木</v>
      </c>
      <c r="AM5" s="252" t="str">
        <f ca="1">'旬報(4月)'!$D$19</f>
        <v>金</v>
      </c>
      <c r="AN5" s="252" t="str">
        <f ca="1">'旬報(4月)'!$D$20</f>
        <v>土</v>
      </c>
      <c r="AO5" s="252" t="str">
        <f ca="1">'旬報(4月)'!$D$21</f>
        <v>日</v>
      </c>
      <c r="AP5" s="252" t="str">
        <f ca="1">'旬報(4月)'!$D$22</f>
        <v>月</v>
      </c>
      <c r="AQ5" s="252" t="str">
        <f ca="1">'旬報(4月)'!$D$23</f>
        <v>火</v>
      </c>
      <c r="AR5" s="252" t="str">
        <f ca="1">'旬報(4月)'!$D$24</f>
        <v>水</v>
      </c>
      <c r="AS5" s="252" t="str">
        <f ca="1">'旬報(4月)'!$D$25</f>
        <v>木</v>
      </c>
      <c r="AT5" s="252" t="str">
        <f ca="1">'旬報(4月)'!$D$36</f>
        <v>金</v>
      </c>
      <c r="AU5" s="252" t="str">
        <f ca="1">'旬報(4月)'!$D$37</f>
        <v>土</v>
      </c>
      <c r="AV5" s="252" t="str">
        <f ca="1">'旬報(4月)'!$D$38</f>
        <v>日</v>
      </c>
      <c r="AW5" s="252" t="str">
        <f ca="1">'旬報(4月)'!$D$39</f>
        <v>月</v>
      </c>
      <c r="AX5" s="252" t="str">
        <f ca="1">'旬報(4月)'!$D$40</f>
        <v>火</v>
      </c>
      <c r="AY5" s="252" t="str">
        <f ca="1">'旬報(4月)'!$D$41</f>
        <v>水</v>
      </c>
      <c r="AZ5" s="252" t="str">
        <f ca="1">'旬報(4月)'!$D$42</f>
        <v>木</v>
      </c>
      <c r="BA5" s="252" t="str">
        <f ca="1">'旬報(4月)'!$D$43</f>
        <v>金</v>
      </c>
      <c r="BB5" s="252" t="str">
        <f ca="1">'旬報(4月)'!$D$44</f>
        <v>土</v>
      </c>
      <c r="BC5" s="252" t="str">
        <f ca="1">'旬報(4月)'!$D$45</f>
        <v>日</v>
      </c>
      <c r="BD5" s="252" t="str">
        <f ca="1">'旬報(4月)'!$D$56</f>
        <v>月</v>
      </c>
      <c r="BE5" s="252" t="str">
        <f ca="1">'旬報(4月)'!$D$57</f>
        <v>火</v>
      </c>
      <c r="BF5" s="252" t="str">
        <f ca="1">'旬報(4月)'!$D$58</f>
        <v>水</v>
      </c>
      <c r="BG5" s="252" t="str">
        <f ca="1">'旬報(4月)'!$D$59</f>
        <v>木</v>
      </c>
      <c r="BH5" s="252" t="str">
        <f ca="1">'旬報(4月)'!$D$60</f>
        <v>金</v>
      </c>
      <c r="BI5" s="252" t="str">
        <f ca="1">'旬報(4月)'!$D$61</f>
        <v>土</v>
      </c>
      <c r="BJ5" s="252" t="str">
        <f ca="1">'旬報(4月)'!$D$62</f>
        <v>日</v>
      </c>
      <c r="BK5" s="252" t="str">
        <f ca="1">'旬報(4月)'!$D$63</f>
        <v>月</v>
      </c>
      <c r="BL5" s="252" t="str">
        <f ca="1">'旬報(4月)'!$D$64</f>
        <v>火</v>
      </c>
      <c r="BM5" s="291" t="str">
        <f ca="1">'旬報(4月)'!$D$65</f>
        <v>水</v>
      </c>
      <c r="BN5" s="290" t="str">
        <f ca="1">'旬報(5月)'!$D$16</f>
        <v>木</v>
      </c>
      <c r="BO5" s="252" t="str">
        <f ca="1">'旬報(5月)'!$D$17</f>
        <v>金</v>
      </c>
      <c r="BP5" s="252" t="str">
        <f ca="1">'旬報(5月)'!$D$18</f>
        <v>土</v>
      </c>
      <c r="BQ5" s="252" t="str">
        <f ca="1">'旬報(5月)'!$D$19</f>
        <v>日</v>
      </c>
      <c r="BR5" s="252" t="str">
        <f ca="1">'旬報(5月)'!$D$20</f>
        <v>月</v>
      </c>
      <c r="BS5" s="252" t="str">
        <f ca="1">'旬報(5月)'!$D$21</f>
        <v>火</v>
      </c>
      <c r="BT5" s="252" t="str">
        <f ca="1">'旬報(5月)'!$D$22</f>
        <v>水</v>
      </c>
      <c r="BU5" s="252" t="str">
        <f ca="1">'旬報(5月)'!$D$23</f>
        <v>木</v>
      </c>
      <c r="BV5" s="252" t="str">
        <f ca="1">'旬報(5月)'!$D$24</f>
        <v>金</v>
      </c>
      <c r="BW5" s="252" t="str">
        <f ca="1">'旬報(5月)'!$D$25</f>
        <v>土</v>
      </c>
      <c r="BX5" s="252" t="str">
        <f ca="1">'旬報(5月)'!$D$36</f>
        <v>日</v>
      </c>
      <c r="BY5" s="252" t="str">
        <f ca="1">'旬報(5月)'!$D$37</f>
        <v>月</v>
      </c>
      <c r="BZ5" s="252" t="str">
        <f ca="1">'旬報(5月)'!$D$38</f>
        <v>火</v>
      </c>
      <c r="CA5" s="252" t="str">
        <f ca="1">'旬報(5月)'!$D$39</f>
        <v>水</v>
      </c>
      <c r="CB5" s="252" t="str">
        <f ca="1">'旬報(5月)'!$D$40</f>
        <v>木</v>
      </c>
      <c r="CC5" s="252" t="str">
        <f ca="1">'旬報(5月)'!$D$41</f>
        <v>金</v>
      </c>
      <c r="CD5" s="252" t="str">
        <f ca="1">'旬報(5月)'!$D$42</f>
        <v>土</v>
      </c>
      <c r="CE5" s="252" t="str">
        <f ca="1">'旬報(5月)'!$D$43</f>
        <v>日</v>
      </c>
      <c r="CF5" s="252" t="str">
        <f ca="1">'旬報(5月)'!$D$44</f>
        <v>月</v>
      </c>
      <c r="CG5" s="252" t="str">
        <f ca="1">'旬報(5月)'!$D$45</f>
        <v>火</v>
      </c>
      <c r="CH5" s="252" t="str">
        <f ca="1">'旬報(5月)'!$D$56</f>
        <v>水</v>
      </c>
      <c r="CI5" s="252" t="str">
        <f ca="1">'旬報(5月)'!$D$57</f>
        <v>木</v>
      </c>
      <c r="CJ5" s="252" t="str">
        <f ca="1">'旬報(5月)'!$D$58</f>
        <v>金</v>
      </c>
      <c r="CK5" s="252" t="str">
        <f ca="1">'旬報(5月)'!$D$59</f>
        <v>土</v>
      </c>
      <c r="CL5" s="252" t="str">
        <f ca="1">'旬報(5月)'!$D$60</f>
        <v>日</v>
      </c>
      <c r="CM5" s="252" t="str">
        <f ca="1">'旬報(5月)'!$D$61</f>
        <v>月</v>
      </c>
      <c r="CN5" s="252" t="str">
        <f ca="1">'旬報(5月)'!$D$62</f>
        <v>火</v>
      </c>
      <c r="CO5" s="252" t="str">
        <f ca="1">'旬報(5月)'!$D$63</f>
        <v>水</v>
      </c>
      <c r="CP5" s="252" t="str">
        <f ca="1">'旬報(5月)'!$D$64</f>
        <v>木</v>
      </c>
      <c r="CQ5" s="252" t="str">
        <f ca="1">'旬報(5月)'!$D$65</f>
        <v>金</v>
      </c>
      <c r="CR5" s="291" t="str">
        <f ca="1">'旬報(5月)'!$D$66</f>
        <v>土</v>
      </c>
      <c r="CS5" s="298" t="str">
        <f ca="1">'旬報(6月)'!$D$16</f>
        <v>日</v>
      </c>
      <c r="CT5" s="257" t="str">
        <f ca="1">'旬報(6月)'!$D$17</f>
        <v>月</v>
      </c>
      <c r="CU5" s="257" t="str">
        <f ca="1">'旬報(6月)'!$D$18</f>
        <v>火</v>
      </c>
      <c r="CV5" s="257" t="str">
        <f ca="1">'旬報(6月)'!$D$19</f>
        <v>水</v>
      </c>
      <c r="CW5" s="257" t="str">
        <f ca="1">'旬報(6月)'!$D$20</f>
        <v>木</v>
      </c>
      <c r="CX5" s="257" t="str">
        <f ca="1">'旬報(6月)'!$D$21</f>
        <v>金</v>
      </c>
      <c r="CY5" s="257" t="str">
        <f ca="1">'旬報(6月)'!$D$22</f>
        <v>土</v>
      </c>
      <c r="CZ5" s="257" t="str">
        <f ca="1">'旬報(6月)'!$D$23</f>
        <v>日</v>
      </c>
      <c r="DA5" s="257" t="str">
        <f ca="1">'旬報(6月)'!$D$24</f>
        <v>月</v>
      </c>
      <c r="DB5" s="257" t="str">
        <f ca="1">'旬報(6月)'!$D$25</f>
        <v>火</v>
      </c>
      <c r="DC5" s="257" t="str">
        <f ca="1">'旬報(6月)'!$D$36</f>
        <v>水</v>
      </c>
      <c r="DD5" s="257" t="str">
        <f ca="1">'旬報(6月)'!$D$37</f>
        <v>木</v>
      </c>
      <c r="DE5" s="257" t="str">
        <f ca="1">'旬報(6月)'!$D$38</f>
        <v>金</v>
      </c>
      <c r="DF5" s="257" t="str">
        <f ca="1">'旬報(6月)'!$D$39</f>
        <v>土</v>
      </c>
      <c r="DG5" s="257" t="str">
        <f ca="1">'旬報(6月)'!$D$40</f>
        <v>日</v>
      </c>
      <c r="DH5" s="257" t="str">
        <f ca="1">'旬報(6月)'!$D$41</f>
        <v>月</v>
      </c>
      <c r="DI5" s="257" t="str">
        <f ca="1">'旬報(6月)'!$D$42</f>
        <v>火</v>
      </c>
      <c r="DJ5" s="257" t="str">
        <f ca="1">'旬報(6月)'!$D$43</f>
        <v>水</v>
      </c>
      <c r="DK5" s="257" t="str">
        <f ca="1">'旬報(6月)'!$D$44</f>
        <v>木</v>
      </c>
      <c r="DL5" s="257" t="str">
        <f ca="1">'旬報(6月)'!$D$45</f>
        <v>金</v>
      </c>
      <c r="DM5" s="257" t="str">
        <f ca="1">'旬報(6月)'!$D$56</f>
        <v>土</v>
      </c>
      <c r="DN5" s="257" t="str">
        <f ca="1">'旬報(6月)'!$D$57</f>
        <v>日</v>
      </c>
      <c r="DO5" s="257" t="str">
        <f ca="1">'旬報(6月)'!$D$58</f>
        <v>月</v>
      </c>
      <c r="DP5" s="257" t="str">
        <f ca="1">'旬報(6月)'!$D$59</f>
        <v>火</v>
      </c>
      <c r="DQ5" s="257" t="str">
        <f ca="1">'旬報(6月)'!$D$60</f>
        <v>水</v>
      </c>
      <c r="DR5" s="257" t="str">
        <f ca="1">'旬報(6月)'!$D$61</f>
        <v>木</v>
      </c>
      <c r="DS5" s="257" t="str">
        <f ca="1">'旬報(6月)'!$D$62</f>
        <v>金</v>
      </c>
      <c r="DT5" s="257" t="str">
        <f ca="1">'旬報(6月)'!$D$63</f>
        <v>土</v>
      </c>
      <c r="DU5" s="257" t="str">
        <f ca="1">'旬報(6月)'!$D$64</f>
        <v>日</v>
      </c>
      <c r="DV5" s="299" t="str">
        <f ca="1">'旬報(6月)'!$D$65</f>
        <v>月</v>
      </c>
      <c r="DW5" s="298" t="str">
        <f ca="1">'旬報(7月)'!$D$16</f>
        <v>火</v>
      </c>
      <c r="DX5" s="257" t="str">
        <f ca="1">'旬報(7月)'!$D$17</f>
        <v>水</v>
      </c>
      <c r="DY5" s="257" t="str">
        <f ca="1">'旬報(7月)'!$D$18</f>
        <v>木</v>
      </c>
      <c r="DZ5" s="257" t="str">
        <f ca="1">'旬報(7月)'!$D$19</f>
        <v>金</v>
      </c>
      <c r="EA5" s="257" t="str">
        <f ca="1">'旬報(7月)'!$D$20</f>
        <v>土</v>
      </c>
      <c r="EB5" s="257" t="str">
        <f ca="1">'旬報(7月)'!$D$21</f>
        <v>日</v>
      </c>
      <c r="EC5" s="257" t="str">
        <f ca="1">'旬報(7月)'!$D$22</f>
        <v>月</v>
      </c>
      <c r="ED5" s="257" t="str">
        <f ca="1">'旬報(7月)'!$D$23</f>
        <v>火</v>
      </c>
      <c r="EE5" s="257" t="str">
        <f ca="1">'旬報(7月)'!$D$24</f>
        <v>水</v>
      </c>
      <c r="EF5" s="257" t="str">
        <f ca="1">'旬報(7月)'!$D$25</f>
        <v>木</v>
      </c>
      <c r="EG5" s="257" t="str">
        <f ca="1">'旬報(7月)'!$D$36</f>
        <v>金</v>
      </c>
      <c r="EH5" s="257" t="str">
        <f ca="1">'旬報(7月)'!$D$37</f>
        <v>土</v>
      </c>
      <c r="EI5" s="257" t="str">
        <f ca="1">'旬報(7月)'!$D$38</f>
        <v>日</v>
      </c>
      <c r="EJ5" s="257" t="str">
        <f ca="1">'旬報(7月)'!$D$39</f>
        <v>月</v>
      </c>
      <c r="EK5" s="257" t="str">
        <f ca="1">'旬報(7月)'!$D$40</f>
        <v>火</v>
      </c>
      <c r="EL5" s="257" t="str">
        <f ca="1">'旬報(7月)'!$D$41</f>
        <v>水</v>
      </c>
      <c r="EM5" s="257" t="str">
        <f ca="1">'旬報(7月)'!$D$42</f>
        <v>木</v>
      </c>
      <c r="EN5" s="257" t="str">
        <f ca="1">'旬報(7月)'!$D$43</f>
        <v>金</v>
      </c>
      <c r="EO5" s="257" t="str">
        <f ca="1">'旬報(7月)'!$D$44</f>
        <v>土</v>
      </c>
      <c r="EP5" s="257" t="str">
        <f ca="1">'旬報(7月)'!$D$45</f>
        <v>日</v>
      </c>
      <c r="EQ5" s="257" t="str">
        <f ca="1">'旬報(7月)'!$D$56</f>
        <v>月</v>
      </c>
      <c r="ER5" s="257" t="str">
        <f ca="1">'旬報(7月)'!$D$57</f>
        <v>火</v>
      </c>
      <c r="ES5" s="257" t="str">
        <f ca="1">'旬報(7月)'!$D$58</f>
        <v>水</v>
      </c>
      <c r="ET5" s="257" t="str">
        <f ca="1">'旬報(7月)'!$D$59</f>
        <v>木</v>
      </c>
      <c r="EU5" s="257" t="str">
        <f ca="1">'旬報(7月)'!$D$60</f>
        <v>金</v>
      </c>
      <c r="EV5" s="257" t="str">
        <f ca="1">'旬報(7月)'!$D$61</f>
        <v>土</v>
      </c>
      <c r="EW5" s="257" t="str">
        <f ca="1">'旬報(7月)'!$D$62</f>
        <v>日</v>
      </c>
      <c r="EX5" s="257" t="str">
        <f ca="1">'旬報(7月)'!$D$63</f>
        <v>月</v>
      </c>
      <c r="EY5" s="257" t="str">
        <f ca="1">'旬報(7月)'!$D$64</f>
        <v>火</v>
      </c>
      <c r="EZ5" s="257" t="str">
        <f ca="1">'旬報(7月)'!$D$65</f>
        <v>水</v>
      </c>
      <c r="FA5" s="299" t="str">
        <f ca="1">'旬報(7月)'!$D$66</f>
        <v>木</v>
      </c>
      <c r="FB5" s="298" t="str">
        <f ca="1">'旬報(8月)'!$D$16</f>
        <v>金</v>
      </c>
      <c r="FC5" s="257" t="str">
        <f ca="1">'旬報(8月)'!$D$17</f>
        <v>土</v>
      </c>
      <c r="FD5" s="257" t="str">
        <f ca="1">'旬報(8月)'!$D$18</f>
        <v>日</v>
      </c>
      <c r="FE5" s="257" t="str">
        <f ca="1">'旬報(8月)'!$D$19</f>
        <v>月</v>
      </c>
      <c r="FF5" s="257" t="str">
        <f ca="1">'旬報(8月)'!$D$20</f>
        <v>火</v>
      </c>
      <c r="FG5" s="257" t="str">
        <f ca="1">'旬報(8月)'!$D$21</f>
        <v>水</v>
      </c>
      <c r="FH5" s="257" t="str">
        <f ca="1">'旬報(8月)'!$D$22</f>
        <v>木</v>
      </c>
      <c r="FI5" s="257" t="str">
        <f ca="1">'旬報(8月)'!$D$23</f>
        <v>金</v>
      </c>
      <c r="FJ5" s="257" t="str">
        <f ca="1">'旬報(8月)'!$D$24</f>
        <v>土</v>
      </c>
      <c r="FK5" s="257" t="str">
        <f ca="1">'旬報(8月)'!$D$25</f>
        <v>日</v>
      </c>
      <c r="FL5" s="257" t="str">
        <f ca="1">'旬報(8月)'!$D$36</f>
        <v>月</v>
      </c>
      <c r="FM5" s="259" t="str">
        <f ca="1">'旬報(8月)'!$D$37</f>
        <v>火</v>
      </c>
      <c r="FN5" s="328" t="str">
        <f ca="1">FG5</f>
        <v>水</v>
      </c>
      <c r="FO5" s="329" t="str">
        <f t="shared" ref="FO5:FP5" ca="1" si="6">FH5</f>
        <v>木</v>
      </c>
      <c r="FP5" s="332" t="str">
        <f t="shared" ca="1" si="6"/>
        <v>金</v>
      </c>
      <c r="FQ5" s="256" t="str">
        <f ca="1">'旬報(8月)'!$D$41</f>
        <v>土</v>
      </c>
      <c r="FR5" s="257" t="str">
        <f ca="1">'旬報(8月)'!$D$42</f>
        <v>日</v>
      </c>
      <c r="FS5" s="257" t="str">
        <f ca="1">'旬報(8月)'!$D$43</f>
        <v>月</v>
      </c>
      <c r="FT5" s="257" t="str">
        <f ca="1">'旬報(8月)'!$D$44</f>
        <v>火</v>
      </c>
      <c r="FU5" s="257" t="str">
        <f ca="1">'旬報(8月)'!$D$45</f>
        <v>水</v>
      </c>
      <c r="FV5" s="257" t="str">
        <f ca="1">'旬報(8月)'!$D$56</f>
        <v>木</v>
      </c>
      <c r="FW5" s="257" t="str">
        <f ca="1">'旬報(8月)'!$D$57</f>
        <v>金</v>
      </c>
      <c r="FX5" s="257" t="str">
        <f ca="1">'旬報(8月)'!$D$58</f>
        <v>土</v>
      </c>
      <c r="FY5" s="257" t="str">
        <f ca="1">'旬報(8月)'!$D$59</f>
        <v>日</v>
      </c>
      <c r="FZ5" s="257" t="str">
        <f ca="1">'旬報(8月)'!$D$60</f>
        <v>月</v>
      </c>
      <c r="GA5" s="257" t="str">
        <f ca="1">'旬報(8月)'!$D$61</f>
        <v>火</v>
      </c>
      <c r="GB5" s="257" t="str">
        <f ca="1">'旬報(8月)'!$D$62</f>
        <v>水</v>
      </c>
      <c r="GC5" s="257" t="str">
        <f ca="1">'旬報(8月)'!$D$63</f>
        <v>木</v>
      </c>
      <c r="GD5" s="257" t="str">
        <f ca="1">'旬報(8月)'!$D$64</f>
        <v>金</v>
      </c>
      <c r="GE5" s="257" t="str">
        <f ca="1">'旬報(8月)'!$D$65</f>
        <v>土</v>
      </c>
      <c r="GF5" s="299" t="str">
        <f ca="1">'旬報(8月)'!$D$66</f>
        <v>日</v>
      </c>
      <c r="GG5" s="298" t="str">
        <f ca="1">'旬報(9月)'!$D$16</f>
        <v>月</v>
      </c>
      <c r="GH5" s="257" t="str">
        <f ca="1">'旬報(9月)'!$D$17</f>
        <v>火</v>
      </c>
      <c r="GI5" s="257" t="str">
        <f ca="1">'旬報(9月)'!$D$18</f>
        <v>水</v>
      </c>
      <c r="GJ5" s="257" t="str">
        <f ca="1">'旬報(9月)'!$D$19</f>
        <v>木</v>
      </c>
      <c r="GK5" s="257" t="str">
        <f ca="1">'旬報(9月)'!$D$20</f>
        <v>金</v>
      </c>
      <c r="GL5" s="257" t="str">
        <f ca="1">'旬報(9月)'!$D$21</f>
        <v>土</v>
      </c>
      <c r="GM5" s="257" t="str">
        <f ca="1">'旬報(9月)'!$D$22</f>
        <v>日</v>
      </c>
      <c r="GN5" s="257" t="str">
        <f ca="1">'旬報(9月)'!$D$23</f>
        <v>月</v>
      </c>
      <c r="GO5" s="257" t="str">
        <f ca="1">'旬報(9月)'!$D$24</f>
        <v>火</v>
      </c>
      <c r="GP5" s="257" t="str">
        <f ca="1">'旬報(9月)'!$D$25</f>
        <v>水</v>
      </c>
      <c r="GQ5" s="257" t="str">
        <f ca="1">'旬報(9月)'!$D$36</f>
        <v>木</v>
      </c>
      <c r="GR5" s="257" t="str">
        <f ca="1">'旬報(9月)'!$D$37</f>
        <v>金</v>
      </c>
      <c r="GS5" s="269" t="str">
        <f ca="1">'旬報(9月)'!$D$38</f>
        <v>土</v>
      </c>
      <c r="GT5" s="269" t="str">
        <f ca="1">'旬報(9月)'!$D$39</f>
        <v>日</v>
      </c>
      <c r="GU5" s="269" t="str">
        <f ca="1">'旬報(9月)'!$D$40</f>
        <v>月</v>
      </c>
      <c r="GV5" s="257" t="str">
        <f ca="1">'旬報(9月)'!$D$41</f>
        <v>火</v>
      </c>
      <c r="GW5" s="257" t="str">
        <f ca="1">'旬報(9月)'!$D$42</f>
        <v>水</v>
      </c>
      <c r="GX5" s="257" t="str">
        <f ca="1">'旬報(9月)'!$D$43</f>
        <v>木</v>
      </c>
      <c r="GY5" s="257" t="str">
        <f ca="1">'旬報(9月)'!$D$44</f>
        <v>金</v>
      </c>
      <c r="GZ5" s="257" t="str">
        <f ca="1">'旬報(9月)'!$D$45</f>
        <v>土</v>
      </c>
      <c r="HA5" s="257" t="str">
        <f ca="1">'旬報(9月)'!$D$56</f>
        <v>日</v>
      </c>
      <c r="HB5" s="257" t="str">
        <f ca="1">'旬報(9月)'!$D$57</f>
        <v>月</v>
      </c>
      <c r="HC5" s="257" t="str">
        <f ca="1">'旬報(9月)'!$D$58</f>
        <v>火</v>
      </c>
      <c r="HD5" s="257" t="str">
        <f ca="1">'旬報(9月)'!$D$59</f>
        <v>水</v>
      </c>
      <c r="HE5" s="257" t="str">
        <f ca="1">'旬報(9月)'!$D$60</f>
        <v>木</v>
      </c>
      <c r="HF5" s="257" t="str">
        <f ca="1">'旬報(9月)'!$D$61</f>
        <v>金</v>
      </c>
      <c r="HG5" s="257" t="str">
        <f ca="1">'旬報(9月)'!$D$62</f>
        <v>土</v>
      </c>
      <c r="HH5" s="257" t="str">
        <f ca="1">'旬報(9月)'!$D$63</f>
        <v>日</v>
      </c>
      <c r="HI5" s="257" t="str">
        <f ca="1">'旬報(9月)'!$D$64</f>
        <v>月</v>
      </c>
      <c r="HJ5" s="299" t="str">
        <f ca="1">'旬報(9月)'!$D$65</f>
        <v>火</v>
      </c>
      <c r="HK5" s="298" t="str">
        <f ca="1">'旬報(10月)'!$D$16</f>
        <v>水</v>
      </c>
      <c r="HL5" s="257" t="str">
        <f ca="1">'旬報(10月)'!$D$17</f>
        <v>木</v>
      </c>
      <c r="HM5" s="257" t="str">
        <f ca="1">'旬報(10月)'!$D$18</f>
        <v>金</v>
      </c>
      <c r="HN5" s="257" t="str">
        <f ca="1">'旬報(10月)'!$D$19</f>
        <v>土</v>
      </c>
      <c r="HO5" s="257" t="str">
        <f ca="1">'旬報(10月)'!$D$20</f>
        <v>日</v>
      </c>
      <c r="HP5" s="257" t="str">
        <f ca="1">'旬報(10月)'!$D$21</f>
        <v>月</v>
      </c>
      <c r="HQ5" s="257" t="str">
        <f ca="1">'旬報(10月)'!$D$22</f>
        <v>火</v>
      </c>
      <c r="HR5" s="257" t="str">
        <f ca="1">'旬報(10月)'!$D$23</f>
        <v>水</v>
      </c>
      <c r="HS5" s="257" t="str">
        <f ca="1">'旬報(10月)'!$D$24</f>
        <v>木</v>
      </c>
      <c r="HT5" s="257" t="str">
        <f ca="1">'旬報(10月)'!$D$25</f>
        <v>金</v>
      </c>
      <c r="HU5" s="257" t="str">
        <f ca="1">'旬報(10月)'!$D$36</f>
        <v>土</v>
      </c>
      <c r="HV5" s="257" t="str">
        <f ca="1">'旬報(10月)'!$D$37</f>
        <v>日</v>
      </c>
      <c r="HW5" s="257" t="str">
        <f ca="1">'旬報(10月)'!$D$38</f>
        <v>月</v>
      </c>
      <c r="HX5" s="257" t="str">
        <f ca="1">'旬報(10月)'!$D$39</f>
        <v>火</v>
      </c>
      <c r="HY5" s="257" t="str">
        <f ca="1">'旬報(10月)'!$D$40</f>
        <v>水</v>
      </c>
      <c r="HZ5" s="257" t="str">
        <f ca="1">'旬報(10月)'!$D$41</f>
        <v>木</v>
      </c>
      <c r="IA5" s="257" t="str">
        <f ca="1">'旬報(10月)'!$D$42</f>
        <v>金</v>
      </c>
      <c r="IB5" s="257" t="str">
        <f ca="1">'旬報(10月)'!$D$43</f>
        <v>土</v>
      </c>
      <c r="IC5" s="257" t="str">
        <f ca="1">'旬報(10月)'!$D$44</f>
        <v>日</v>
      </c>
      <c r="ID5" s="257" t="str">
        <f ca="1">'旬報(10月)'!$D$45</f>
        <v>月</v>
      </c>
      <c r="IE5" s="257" t="str">
        <f ca="1">'旬報(10月)'!$D$56</f>
        <v>火</v>
      </c>
      <c r="IF5" s="257" t="str">
        <f ca="1">'旬報(10月)'!$D$57</f>
        <v>水</v>
      </c>
      <c r="IG5" s="257" t="str">
        <f ca="1">'旬報(10月)'!$D$58</f>
        <v>木</v>
      </c>
      <c r="IH5" s="257" t="str">
        <f ca="1">'旬報(10月)'!$D$59</f>
        <v>金</v>
      </c>
      <c r="II5" s="257" t="str">
        <f ca="1">'旬報(10月)'!$D$60</f>
        <v>土</v>
      </c>
      <c r="IJ5" s="257" t="str">
        <f ca="1">'旬報(10月)'!$D$61</f>
        <v>日</v>
      </c>
      <c r="IK5" s="257" t="str">
        <f ca="1">'旬報(10月)'!$D$62</f>
        <v>月</v>
      </c>
      <c r="IL5" s="257" t="str">
        <f ca="1">'旬報(10月)'!$D$63</f>
        <v>火</v>
      </c>
      <c r="IM5" s="257" t="str">
        <f ca="1">'旬報(10月)'!$D$64</f>
        <v>水</v>
      </c>
      <c r="IN5" s="257" t="str">
        <f ca="1">'旬報(10月)'!$D$65</f>
        <v>木</v>
      </c>
      <c r="IO5" s="299" t="str">
        <f ca="1">'旬報(10月)'!$D$66</f>
        <v>金</v>
      </c>
      <c r="IP5" s="298" t="str">
        <f ca="1">'旬報(11月)'!$D$16</f>
        <v>土</v>
      </c>
      <c r="IQ5" s="257" t="str">
        <f ca="1">'旬報(11月)'!$D$17</f>
        <v>日</v>
      </c>
      <c r="IR5" s="257" t="str">
        <f ca="1">'旬報(11月)'!$D$18</f>
        <v>月</v>
      </c>
      <c r="IS5" s="257" t="str">
        <f ca="1">'旬報(11月)'!$D$19</f>
        <v>火</v>
      </c>
      <c r="IT5" s="257" t="str">
        <f ca="1">'旬報(11月)'!$D$20</f>
        <v>水</v>
      </c>
      <c r="IU5" s="257" t="str">
        <f ca="1">'旬報(11月)'!$D$21</f>
        <v>木</v>
      </c>
      <c r="IV5" s="257" t="str">
        <f ca="1">'旬報(11月)'!$D$22</f>
        <v>金</v>
      </c>
      <c r="IW5" s="257" t="str">
        <f ca="1">'旬報(11月)'!$D$23</f>
        <v>土</v>
      </c>
      <c r="IX5" s="257" t="str">
        <f ca="1">'旬報(11月)'!$D$24</f>
        <v>日</v>
      </c>
      <c r="IY5" s="257" t="str">
        <f ca="1">'旬報(11月)'!$D$25</f>
        <v>月</v>
      </c>
      <c r="IZ5" s="257" t="str">
        <f ca="1">'旬報(11月)'!$D$36</f>
        <v>火</v>
      </c>
      <c r="JA5" s="257" t="str">
        <f ca="1">'旬報(11月)'!$D$37</f>
        <v>水</v>
      </c>
      <c r="JB5" s="257" t="str">
        <f ca="1">'旬報(11月)'!$D$38</f>
        <v>木</v>
      </c>
      <c r="JC5" s="257" t="str">
        <f ca="1">'旬報(11月)'!$D$39</f>
        <v>金</v>
      </c>
      <c r="JD5" s="257" t="str">
        <f ca="1">'旬報(11月)'!$D$40</f>
        <v>土</v>
      </c>
      <c r="JE5" s="257" t="str">
        <f ca="1">'旬報(11月)'!$D$41</f>
        <v>日</v>
      </c>
      <c r="JF5" s="257" t="str">
        <f ca="1">'旬報(11月)'!$D$42</f>
        <v>月</v>
      </c>
      <c r="JG5" s="257" t="str">
        <f ca="1">'旬報(11月)'!$D$43</f>
        <v>火</v>
      </c>
      <c r="JH5" s="257" t="str">
        <f ca="1">'旬報(11月)'!$D$44</f>
        <v>水</v>
      </c>
      <c r="JI5" s="257" t="str">
        <f ca="1">'旬報(11月)'!$D$45</f>
        <v>木</v>
      </c>
      <c r="JJ5" s="257" t="str">
        <f ca="1">'旬報(11月)'!$D$56</f>
        <v>金</v>
      </c>
      <c r="JK5" s="257" t="str">
        <f ca="1">'旬報(11月)'!$D$57</f>
        <v>土</v>
      </c>
      <c r="JL5" s="257" t="str">
        <f ca="1">'旬報(11月)'!$D$58</f>
        <v>日</v>
      </c>
      <c r="JM5" s="257" t="str">
        <f ca="1">'旬報(11月)'!$D$59</f>
        <v>月</v>
      </c>
      <c r="JN5" s="257" t="str">
        <f ca="1">'旬報(11月)'!$D$60</f>
        <v>火</v>
      </c>
      <c r="JO5" s="257" t="str">
        <f ca="1">'旬報(11月)'!$D$61</f>
        <v>水</v>
      </c>
      <c r="JP5" s="257" t="str">
        <f ca="1">'旬報(11月)'!$D$62</f>
        <v>木</v>
      </c>
      <c r="JQ5" s="257" t="str">
        <f ca="1">'旬報(11月)'!$D$63</f>
        <v>金</v>
      </c>
      <c r="JR5" s="257" t="str">
        <f ca="1">'旬報(11月)'!$D$64</f>
        <v>土</v>
      </c>
      <c r="JS5" s="299" t="str">
        <f ca="1">'旬報(11月)'!$D$65</f>
        <v>日</v>
      </c>
      <c r="JT5" s="298" t="str">
        <f ca="1">'旬報(12月)'!$D$16</f>
        <v>月</v>
      </c>
      <c r="JU5" s="257" t="str">
        <f ca="1">'旬報(12月)'!$D$17</f>
        <v>火</v>
      </c>
      <c r="JV5" s="257" t="str">
        <f ca="1">'旬報(12月)'!$D$18</f>
        <v>水</v>
      </c>
      <c r="JW5" s="257" t="str">
        <f ca="1">'旬報(12月)'!$D$19</f>
        <v>木</v>
      </c>
      <c r="JX5" s="257" t="str">
        <f ca="1">'旬報(12月)'!$D$20</f>
        <v>金</v>
      </c>
      <c r="JY5" s="257" t="str">
        <f ca="1">'旬報(12月)'!$D$21</f>
        <v>土</v>
      </c>
      <c r="JZ5" s="257" t="str">
        <f ca="1">'旬報(12月)'!$D$22</f>
        <v>日</v>
      </c>
      <c r="KA5" s="257" t="str">
        <f ca="1">'旬報(12月)'!$D$23</f>
        <v>月</v>
      </c>
      <c r="KB5" s="257" t="str">
        <f ca="1">'旬報(12月)'!$D$24</f>
        <v>火</v>
      </c>
      <c r="KC5" s="257" t="str">
        <f ca="1">'旬報(12月)'!$D$25</f>
        <v>水</v>
      </c>
      <c r="KD5" s="257" t="str">
        <f ca="1">'旬報(12月)'!$D$36</f>
        <v>木</v>
      </c>
      <c r="KE5" s="257" t="str">
        <f ca="1">'旬報(12月)'!$D$37</f>
        <v>金</v>
      </c>
      <c r="KF5" s="257" t="str">
        <f ca="1">'旬報(12月)'!$D$38</f>
        <v>土</v>
      </c>
      <c r="KG5" s="257" t="str">
        <f ca="1">'旬報(12月)'!$D$39</f>
        <v>日</v>
      </c>
      <c r="KH5" s="257" t="str">
        <f ca="1">'旬報(12月)'!$D$40</f>
        <v>月</v>
      </c>
      <c r="KI5" s="257" t="str">
        <f ca="1">'旬報(12月)'!$D$41</f>
        <v>火</v>
      </c>
      <c r="KJ5" s="257" t="str">
        <f ca="1">'旬報(12月)'!$D$42</f>
        <v>水</v>
      </c>
      <c r="KK5" s="257" t="str">
        <f ca="1">'旬報(12月)'!$D$43</f>
        <v>木</v>
      </c>
      <c r="KL5" s="257" t="str">
        <f ca="1">'旬報(12月)'!$D$44</f>
        <v>金</v>
      </c>
      <c r="KM5" s="257" t="str">
        <f ca="1">'旬報(12月)'!$D$45</f>
        <v>土</v>
      </c>
      <c r="KN5" s="257" t="str">
        <f ca="1">'旬報(12月)'!$D$56</f>
        <v>日</v>
      </c>
      <c r="KO5" s="257" t="str">
        <f ca="1">'旬報(12月)'!$D$57</f>
        <v>月</v>
      </c>
      <c r="KP5" s="257" t="str">
        <f ca="1">'旬報(12月)'!$D$58</f>
        <v>火</v>
      </c>
      <c r="KQ5" s="257" t="str">
        <f ca="1">'旬報(12月)'!$D$59</f>
        <v>水</v>
      </c>
      <c r="KR5" s="257" t="str">
        <f ca="1">'旬報(12月)'!$D$60</f>
        <v>木</v>
      </c>
      <c r="KS5" s="257" t="str">
        <f ca="1">'旬報(12月)'!$D$61</f>
        <v>金</v>
      </c>
      <c r="KT5" s="257" t="str">
        <f ca="1">'旬報(12月)'!$D$62</f>
        <v>土</v>
      </c>
      <c r="KU5" s="259" t="str">
        <f ca="1">'旬報(12月)'!$D$63</f>
        <v>日</v>
      </c>
      <c r="KV5" s="328" t="str">
        <f ca="1">KO5</f>
        <v>月</v>
      </c>
      <c r="KW5" s="329" t="str">
        <f t="shared" ref="KW5:LA5" ca="1" si="7">KP5</f>
        <v>火</v>
      </c>
      <c r="KX5" s="330" t="str">
        <f t="shared" ca="1" si="7"/>
        <v>水</v>
      </c>
      <c r="KY5" s="331" t="str">
        <f t="shared" ca="1" si="7"/>
        <v>木</v>
      </c>
      <c r="KZ5" s="329" t="str">
        <f t="shared" ca="1" si="7"/>
        <v>金</v>
      </c>
      <c r="LA5" s="332" t="str">
        <f t="shared" ca="1" si="7"/>
        <v>土</v>
      </c>
      <c r="LB5" s="319" t="str">
        <f ca="1">'旬報(翌1月)'!$D$19</f>
        <v>日</v>
      </c>
      <c r="LC5" s="259" t="str">
        <f ca="1">'旬報(翌1月)'!$D$20</f>
        <v>月</v>
      </c>
      <c r="LD5" s="259" t="str">
        <f ca="1">'旬報(翌1月)'!$D$21</f>
        <v>火</v>
      </c>
      <c r="LE5" s="259" t="str">
        <f ca="1">'旬報(翌1月)'!$D$22</f>
        <v>水</v>
      </c>
      <c r="LF5" s="259" t="str">
        <f ca="1">'旬報(翌1月)'!$D$23</f>
        <v>木</v>
      </c>
      <c r="LG5" s="259" t="str">
        <f ca="1">'旬報(翌1月)'!$D$24</f>
        <v>金</v>
      </c>
      <c r="LH5" s="259" t="str">
        <f ca="1">'旬報(翌1月)'!$D$25</f>
        <v>土</v>
      </c>
      <c r="LI5" s="259" t="str">
        <f ca="1">'旬報(翌1月)'!$D$36</f>
        <v>日</v>
      </c>
      <c r="LJ5" s="259" t="str">
        <f ca="1">'旬報(翌1月)'!$D$37</f>
        <v>月</v>
      </c>
      <c r="LK5" s="259" t="str">
        <f ca="1">'旬報(翌1月)'!$D$38</f>
        <v>火</v>
      </c>
      <c r="LL5" s="259" t="str">
        <f ca="1">'旬報(翌1月)'!$D$39</f>
        <v>水</v>
      </c>
      <c r="LM5" s="259" t="str">
        <f ca="1">'旬報(翌1月)'!$D$40</f>
        <v>木</v>
      </c>
      <c r="LN5" s="259" t="str">
        <f ca="1">'旬報(翌1月)'!$D$41</f>
        <v>金</v>
      </c>
      <c r="LO5" s="259" t="str">
        <f ca="1">'旬報(翌1月)'!$D$42</f>
        <v>土</v>
      </c>
      <c r="LP5" s="259" t="str">
        <f ca="1">'旬報(翌1月)'!$D$43</f>
        <v>日</v>
      </c>
      <c r="LQ5" s="259" t="str">
        <f ca="1">'旬報(翌1月)'!$D$44</f>
        <v>月</v>
      </c>
      <c r="LR5" s="259" t="str">
        <f ca="1">'旬報(翌1月)'!$D$45</f>
        <v>火</v>
      </c>
      <c r="LS5" s="259" t="str">
        <f ca="1">'旬報(翌1月)'!$D$56</f>
        <v>水</v>
      </c>
      <c r="LT5" s="259" t="str">
        <f ca="1">'旬報(翌1月)'!$D$57</f>
        <v>木</v>
      </c>
      <c r="LU5" s="259" t="str">
        <f ca="1">'旬報(翌1月)'!$D$58</f>
        <v>金</v>
      </c>
      <c r="LV5" s="259" t="str">
        <f ca="1">'旬報(翌1月)'!$D$59</f>
        <v>土</v>
      </c>
      <c r="LW5" s="259" t="str">
        <f ca="1">'旬報(翌1月)'!$D$60</f>
        <v>日</v>
      </c>
      <c r="LX5" s="259" t="str">
        <f ca="1">'旬報(翌1月)'!$D$61</f>
        <v>月</v>
      </c>
      <c r="LY5" s="259" t="str">
        <f ca="1">'旬報(翌1月)'!$D$62</f>
        <v>火</v>
      </c>
      <c r="LZ5" s="259" t="str">
        <f ca="1">'旬報(翌1月)'!$D$63</f>
        <v>水</v>
      </c>
      <c r="MA5" s="259" t="str">
        <f ca="1">IF(OR('旬報(翌1月)'!$D$64="土",'旬報(翌1月)'!$D$64="日"),'旬報(翌1月)'!$D$64,"年")</f>
        <v>年</v>
      </c>
      <c r="MB5" s="259" t="str">
        <f ca="1">'旬報(翌1月)'!$D$65</f>
        <v>金</v>
      </c>
      <c r="MC5" s="299" t="str">
        <f ca="1">'旬報(翌1月)'!$D$66</f>
        <v>土</v>
      </c>
      <c r="MD5" s="298" t="str">
        <f ca="1">'旬報(翌2月)'!$D$16</f>
        <v>日</v>
      </c>
      <c r="ME5" s="257" t="str">
        <f ca="1">'旬報(翌2月)'!$D$17</f>
        <v>月</v>
      </c>
      <c r="MF5" s="257" t="str">
        <f ca="1">'旬報(翌2月)'!$D$18</f>
        <v>火</v>
      </c>
      <c r="MG5" s="257" t="str">
        <f ca="1">'旬報(翌2月)'!$D$19</f>
        <v>水</v>
      </c>
      <c r="MH5" s="257" t="str">
        <f ca="1">'旬報(翌2月)'!$D$20</f>
        <v>木</v>
      </c>
      <c r="MI5" s="257" t="str">
        <f ca="1">'旬報(翌2月)'!$D$21</f>
        <v>金</v>
      </c>
      <c r="MJ5" s="257" t="str">
        <f ca="1">'旬報(翌2月)'!$D$22</f>
        <v>土</v>
      </c>
      <c r="MK5" s="257" t="str">
        <f ca="1">'旬報(翌2月)'!$D$23</f>
        <v>日</v>
      </c>
      <c r="ML5" s="257" t="str">
        <f ca="1">'旬報(翌2月)'!$D$24</f>
        <v>月</v>
      </c>
      <c r="MM5" s="257" t="str">
        <f ca="1">'旬報(翌2月)'!$D$25</f>
        <v>火</v>
      </c>
      <c r="MN5" s="257" t="str">
        <f ca="1">'旬報(翌2月)'!$D$36</f>
        <v>水</v>
      </c>
      <c r="MO5" s="257" t="str">
        <f ca="1">'旬報(翌2月)'!$D$37</f>
        <v>木</v>
      </c>
      <c r="MP5" s="257" t="str">
        <f ca="1">'旬報(翌2月)'!$D$38</f>
        <v>金</v>
      </c>
      <c r="MQ5" s="257" t="str">
        <f ca="1">'旬報(翌2月)'!$D$39</f>
        <v>土</v>
      </c>
      <c r="MR5" s="257" t="str">
        <f ca="1">'旬報(翌2月)'!$D$40</f>
        <v>日</v>
      </c>
      <c r="MS5" s="257" t="str">
        <f ca="1">'旬報(翌2月)'!$D$41</f>
        <v>月</v>
      </c>
      <c r="MT5" s="257" t="str">
        <f ca="1">'旬報(翌2月)'!$D$42</f>
        <v>火</v>
      </c>
      <c r="MU5" s="257" t="str">
        <f ca="1">'旬報(翌2月)'!$D$43</f>
        <v>水</v>
      </c>
      <c r="MV5" s="257" t="str">
        <f ca="1">'旬報(翌2月)'!$D$44</f>
        <v>木</v>
      </c>
      <c r="MW5" s="257" t="str">
        <f ca="1">'旬報(翌2月)'!$D$45</f>
        <v>金</v>
      </c>
      <c r="MX5" s="257" t="str">
        <f ca="1">'旬報(翌2月)'!$D$56</f>
        <v>土</v>
      </c>
      <c r="MY5" s="257" t="str">
        <f ca="1">'旬報(翌2月)'!$D$57</f>
        <v>日</v>
      </c>
      <c r="MZ5" s="257" t="str">
        <f ca="1">'旬報(翌2月)'!$D$58</f>
        <v>月</v>
      </c>
      <c r="NA5" s="257" t="str">
        <f ca="1">'旬報(翌2月)'!$D$59</f>
        <v>火</v>
      </c>
      <c r="NB5" s="257" t="str">
        <f ca="1">'旬報(翌2月)'!$D$60</f>
        <v>水</v>
      </c>
      <c r="NC5" s="257" t="str">
        <f ca="1">'旬報(翌2月)'!$D$61</f>
        <v>木</v>
      </c>
      <c r="ND5" s="257" t="str">
        <f ca="1">'旬報(翌2月)'!$D$62</f>
        <v>金</v>
      </c>
      <c r="NE5" s="257" t="str">
        <f ca="1">'旬報(翌2月)'!$D$63</f>
        <v>土</v>
      </c>
      <c r="NF5" s="299" t="str">
        <f ca="1">'旬報(翌2月)'!$D$64</f>
        <v/>
      </c>
      <c r="NG5" s="298" t="str">
        <f ca="1">'旬報(翌3月)'!$D$16</f>
        <v>日</v>
      </c>
      <c r="NH5" s="257" t="str">
        <f ca="1">'旬報(翌3月)'!$D$17</f>
        <v>月</v>
      </c>
      <c r="NI5" s="257" t="str">
        <f ca="1">'旬報(翌3月)'!$D$18</f>
        <v>火</v>
      </c>
      <c r="NJ5" s="257" t="str">
        <f ca="1">'旬報(翌3月)'!$D$19</f>
        <v>水</v>
      </c>
      <c r="NK5" s="257" t="str">
        <f ca="1">'旬報(翌3月)'!$D$20</f>
        <v>木</v>
      </c>
      <c r="NL5" s="257" t="str">
        <f ca="1">'旬報(翌3月)'!$D$21</f>
        <v>金</v>
      </c>
      <c r="NM5" s="257" t="str">
        <f ca="1">'旬報(翌3月)'!$D$22</f>
        <v>土</v>
      </c>
      <c r="NN5" s="257" t="str">
        <f ca="1">'旬報(翌3月)'!$D$23</f>
        <v>日</v>
      </c>
      <c r="NO5" s="257" t="str">
        <f ca="1">'旬報(翌3月)'!$D$24</f>
        <v>月</v>
      </c>
      <c r="NP5" s="257" t="str">
        <f ca="1">'旬報(翌3月)'!$D$25</f>
        <v>火</v>
      </c>
      <c r="NQ5" s="257" t="str">
        <f ca="1">'旬報(翌3月)'!$D$36</f>
        <v>水</v>
      </c>
      <c r="NR5" s="257" t="str">
        <f ca="1">'旬報(翌3月)'!$D$37</f>
        <v>木</v>
      </c>
      <c r="NS5" s="257" t="str">
        <f ca="1">'旬報(翌3月)'!$D$38</f>
        <v>金</v>
      </c>
      <c r="NT5" s="257" t="str">
        <f ca="1">'旬報(翌3月)'!$D$39</f>
        <v>土</v>
      </c>
      <c r="NU5" s="257" t="str">
        <f ca="1">'旬報(翌3月)'!$D$40</f>
        <v>日</v>
      </c>
      <c r="NV5" s="257" t="str">
        <f ca="1">'旬報(翌3月)'!$D$41</f>
        <v>月</v>
      </c>
      <c r="NW5" s="257" t="str">
        <f ca="1">'旬報(翌3月)'!$D$42</f>
        <v>火</v>
      </c>
      <c r="NX5" s="257" t="str">
        <f ca="1">'旬報(翌3月)'!$D$43</f>
        <v>水</v>
      </c>
      <c r="NY5" s="257" t="str">
        <f ca="1">'旬報(翌3月)'!$D$44</f>
        <v>木</v>
      </c>
      <c r="NZ5" s="257" t="str">
        <f ca="1">'旬報(翌3月)'!$D$45</f>
        <v>金</v>
      </c>
      <c r="OA5" s="257" t="str">
        <f ca="1">'旬報(翌3月)'!$D$56</f>
        <v>土</v>
      </c>
      <c r="OB5" s="257" t="str">
        <f ca="1">'旬報(翌3月)'!$D$57</f>
        <v>日</v>
      </c>
      <c r="OC5" s="257" t="str">
        <f ca="1">'旬報(翌3月)'!$D$58</f>
        <v>月</v>
      </c>
      <c r="OD5" s="257" t="str">
        <f ca="1">'旬報(翌3月)'!$D$59</f>
        <v>火</v>
      </c>
      <c r="OE5" s="257" t="str">
        <f ca="1">'旬報(翌3月)'!$D$60</f>
        <v>水</v>
      </c>
      <c r="OF5" s="257" t="str">
        <f ca="1">'旬報(翌3月)'!$D$61</f>
        <v>木</v>
      </c>
      <c r="OG5" s="257" t="str">
        <f ca="1">'旬報(翌3月)'!$D$62</f>
        <v>金</v>
      </c>
      <c r="OH5" s="257" t="str">
        <f ca="1">'旬報(翌3月)'!$D$63</f>
        <v>土</v>
      </c>
      <c r="OI5" s="257" t="str">
        <f ca="1">'旬報(翌3月)'!$D$64</f>
        <v>日</v>
      </c>
      <c r="OJ5" s="257" t="str">
        <f ca="1">'旬報(翌3月)'!$D$65</f>
        <v>月</v>
      </c>
      <c r="OK5" s="299" t="str">
        <f ca="1">'旬報(翌3月)'!$D$66</f>
        <v>火</v>
      </c>
    </row>
    <row r="6" spans="2:404" ht="13.5" customHeight="1" x14ac:dyDescent="0.15">
      <c r="B6" s="302" t="s">
        <v>9</v>
      </c>
      <c r="C6" s="401" t="s">
        <v>234</v>
      </c>
      <c r="D6" s="303"/>
      <c r="E6" s="292">
        <f>'実績調書【港湾版(陸上・海上)】  '!G7</f>
        <v>0</v>
      </c>
      <c r="F6" s="238">
        <f>'実績調書【港湾版(陸上・海上)】  '!H7</f>
        <v>0</v>
      </c>
      <c r="G6" s="238">
        <f>'実績調書【港湾版(陸上・海上)】  '!I7</f>
        <v>0</v>
      </c>
      <c r="H6" s="238">
        <f>'実績調書【港湾版(陸上・海上)】  '!J7</f>
        <v>0</v>
      </c>
      <c r="I6" s="238">
        <f>'実績調書【港湾版(陸上・海上)】  '!K7</f>
        <v>0</v>
      </c>
      <c r="J6" s="238">
        <f>'実績調書【港湾版(陸上・海上)】  '!L7</f>
        <v>0</v>
      </c>
      <c r="K6" s="238">
        <f>'実績調書【港湾版(陸上・海上)】  '!M7</f>
        <v>0</v>
      </c>
      <c r="L6" s="238">
        <f>'実績調書【港湾版(陸上・海上)】  '!N7</f>
        <v>0</v>
      </c>
      <c r="M6" s="238">
        <f>'実績調書【港湾版(陸上・海上)】  '!O7</f>
        <v>0</v>
      </c>
      <c r="N6" s="238">
        <f>'実績調書【港湾版(陸上・海上)】  '!P7</f>
        <v>0</v>
      </c>
      <c r="O6" s="238">
        <f>'実績調書【港湾版(陸上・海上)】  '!Q7</f>
        <v>0</v>
      </c>
      <c r="P6" s="238">
        <f>'実績調書【港湾版(陸上・海上)】  '!R7</f>
        <v>0</v>
      </c>
      <c r="Q6" s="238">
        <f>'実績調書【港湾版(陸上・海上)】  '!S7</f>
        <v>0</v>
      </c>
      <c r="R6" s="238">
        <f>'実績調書【港湾版(陸上・海上)】  '!T7</f>
        <v>0</v>
      </c>
      <c r="S6" s="238">
        <f>'実績調書【港湾版(陸上・海上)】  '!U7</f>
        <v>0</v>
      </c>
      <c r="T6" s="238">
        <f>'実績調書【港湾版(陸上・海上)】  '!V7</f>
        <v>0</v>
      </c>
      <c r="U6" s="238">
        <f>'実績調書【港湾版(陸上・海上)】  '!W7</f>
        <v>0</v>
      </c>
      <c r="V6" s="238">
        <f>'実績調書【港湾版(陸上・海上)】  '!X7</f>
        <v>0</v>
      </c>
      <c r="W6" s="238">
        <f>'実績調書【港湾版(陸上・海上)】  '!Y7</f>
        <v>0</v>
      </c>
      <c r="X6" s="238">
        <f>'実績調書【港湾版(陸上・海上)】  '!Z7</f>
        <v>0</v>
      </c>
      <c r="Y6" s="238">
        <f>'実績調書【港湾版(陸上・海上)】  '!AA7</f>
        <v>0</v>
      </c>
      <c r="Z6" s="238">
        <f>'実績調書【港湾版(陸上・海上)】  '!AB7</f>
        <v>0</v>
      </c>
      <c r="AA6" s="238">
        <f>'実績調書【港湾版(陸上・海上)】  '!AC7</f>
        <v>0</v>
      </c>
      <c r="AB6" s="238">
        <f>'実績調書【港湾版(陸上・海上)】  '!AD7</f>
        <v>0</v>
      </c>
      <c r="AC6" s="238">
        <f>'実績調書【港湾版(陸上・海上)】  '!AE7</f>
        <v>0</v>
      </c>
      <c r="AD6" s="238">
        <f>'実績調書【港湾版(陸上・海上)】  '!AF7</f>
        <v>0</v>
      </c>
      <c r="AE6" s="238">
        <f>'実績調書【港湾版(陸上・海上)】  '!AG7</f>
        <v>0</v>
      </c>
      <c r="AF6" s="238">
        <f>'実績調書【港湾版(陸上・海上)】  '!AH7</f>
        <v>0</v>
      </c>
      <c r="AG6" s="238">
        <f>'実績調書【港湾版(陸上・海上)】  '!AI7</f>
        <v>0</v>
      </c>
      <c r="AH6" s="238">
        <f>'実績調書【港湾版(陸上・海上)】  '!AJ7</f>
        <v>0</v>
      </c>
      <c r="AI6" s="293">
        <f>'実績調書【港湾版(陸上・海上)】  '!AK7</f>
        <v>0</v>
      </c>
      <c r="AJ6" s="292">
        <f>'実績調書【港湾版(陸上・海上)】  '!G12</f>
        <v>0</v>
      </c>
      <c r="AK6" s="238">
        <f>'実績調書【港湾版(陸上・海上)】  '!H12</f>
        <v>0</v>
      </c>
      <c r="AL6" s="238">
        <f>'実績調書【港湾版(陸上・海上)】  '!I12</f>
        <v>0</v>
      </c>
      <c r="AM6" s="238">
        <f>'実績調書【港湾版(陸上・海上)】  '!J12</f>
        <v>0</v>
      </c>
      <c r="AN6" s="238">
        <f>'実績調書【港湾版(陸上・海上)】  '!K12</f>
        <v>0</v>
      </c>
      <c r="AO6" s="238">
        <f>'実績調書【港湾版(陸上・海上)】  '!L12</f>
        <v>0</v>
      </c>
      <c r="AP6" s="238">
        <f>'実績調書【港湾版(陸上・海上)】  '!M12</f>
        <v>0</v>
      </c>
      <c r="AQ6" s="238">
        <f>'実績調書【港湾版(陸上・海上)】  '!N12</f>
        <v>0</v>
      </c>
      <c r="AR6" s="238">
        <f>'実績調書【港湾版(陸上・海上)】  '!O12</f>
        <v>0</v>
      </c>
      <c r="AS6" s="238">
        <f>'実績調書【港湾版(陸上・海上)】  '!P12</f>
        <v>0</v>
      </c>
      <c r="AT6" s="238">
        <f>'実績調書【港湾版(陸上・海上)】  '!Q12</f>
        <v>0</v>
      </c>
      <c r="AU6" s="238">
        <f>'実績調書【港湾版(陸上・海上)】  '!R12</f>
        <v>0</v>
      </c>
      <c r="AV6" s="238">
        <f>'実績調書【港湾版(陸上・海上)】  '!S12</f>
        <v>0</v>
      </c>
      <c r="AW6" s="238">
        <f>'実績調書【港湾版(陸上・海上)】  '!T12</f>
        <v>0</v>
      </c>
      <c r="AX6" s="238">
        <f>'実績調書【港湾版(陸上・海上)】  '!U12</f>
        <v>0</v>
      </c>
      <c r="AY6" s="238">
        <f>'実績調書【港湾版(陸上・海上)】  '!V12</f>
        <v>0</v>
      </c>
      <c r="AZ6" s="238">
        <f>'実績調書【港湾版(陸上・海上)】  '!W12</f>
        <v>0</v>
      </c>
      <c r="BA6" s="238">
        <f>'実績調書【港湾版(陸上・海上)】  '!X12</f>
        <v>0</v>
      </c>
      <c r="BB6" s="238">
        <f>'実績調書【港湾版(陸上・海上)】  '!Y12</f>
        <v>0</v>
      </c>
      <c r="BC6" s="238">
        <f>'実績調書【港湾版(陸上・海上)】  '!Z12</f>
        <v>0</v>
      </c>
      <c r="BD6" s="238">
        <f>'実績調書【港湾版(陸上・海上)】  '!AA12</f>
        <v>0</v>
      </c>
      <c r="BE6" s="238">
        <f>'実績調書【港湾版(陸上・海上)】  '!AB12</f>
        <v>0</v>
      </c>
      <c r="BF6" s="238">
        <f>'実績調書【港湾版(陸上・海上)】  '!AC12</f>
        <v>0</v>
      </c>
      <c r="BG6" s="238">
        <f>'実績調書【港湾版(陸上・海上)】  '!AD12</f>
        <v>0</v>
      </c>
      <c r="BH6" s="238">
        <f>'実績調書【港湾版(陸上・海上)】  '!AE12</f>
        <v>0</v>
      </c>
      <c r="BI6" s="238">
        <f>'実績調書【港湾版(陸上・海上)】  '!AF12</f>
        <v>0</v>
      </c>
      <c r="BJ6" s="238">
        <f>'実績調書【港湾版(陸上・海上)】  '!AG12</f>
        <v>0</v>
      </c>
      <c r="BK6" s="238">
        <f>'実績調書【港湾版(陸上・海上)】  '!AH12</f>
        <v>0</v>
      </c>
      <c r="BL6" s="238">
        <f>'実績調書【港湾版(陸上・海上)】  '!AI12</f>
        <v>0</v>
      </c>
      <c r="BM6" s="293">
        <f>'実績調書【港湾版(陸上・海上)】  '!AJ12</f>
        <v>0</v>
      </c>
      <c r="BN6" s="292">
        <f>'実績調書【港湾版(陸上・海上)】  '!G17</f>
        <v>0</v>
      </c>
      <c r="BO6" s="238">
        <f>'実績調書【港湾版(陸上・海上)】  '!H17</f>
        <v>0</v>
      </c>
      <c r="BP6" s="238">
        <f>'実績調書【港湾版(陸上・海上)】  '!I17</f>
        <v>0</v>
      </c>
      <c r="BQ6" s="238">
        <f>'実績調書【港湾版(陸上・海上)】  '!J17</f>
        <v>0</v>
      </c>
      <c r="BR6" s="238">
        <f>'実績調書【港湾版(陸上・海上)】  '!K17</f>
        <v>0</v>
      </c>
      <c r="BS6" s="238">
        <f>'実績調書【港湾版(陸上・海上)】  '!L17</f>
        <v>0</v>
      </c>
      <c r="BT6" s="238">
        <f>'実績調書【港湾版(陸上・海上)】  '!M17</f>
        <v>0</v>
      </c>
      <c r="BU6" s="238">
        <f>'実績調書【港湾版(陸上・海上)】  '!N17</f>
        <v>0</v>
      </c>
      <c r="BV6" s="238">
        <f>'実績調書【港湾版(陸上・海上)】  '!O17</f>
        <v>0</v>
      </c>
      <c r="BW6" s="238">
        <f>'実績調書【港湾版(陸上・海上)】  '!P17</f>
        <v>0</v>
      </c>
      <c r="BX6" s="238">
        <f>'実績調書【港湾版(陸上・海上)】  '!Q17</f>
        <v>0</v>
      </c>
      <c r="BY6" s="238">
        <f>'実績調書【港湾版(陸上・海上)】  '!R17</f>
        <v>0</v>
      </c>
      <c r="BZ6" s="238">
        <f>'実績調書【港湾版(陸上・海上)】  '!S17</f>
        <v>0</v>
      </c>
      <c r="CA6" s="238">
        <f>'実績調書【港湾版(陸上・海上)】  '!T17</f>
        <v>0</v>
      </c>
      <c r="CB6" s="238">
        <f>'実績調書【港湾版(陸上・海上)】  '!U17</f>
        <v>0</v>
      </c>
      <c r="CC6" s="238">
        <f>'実績調書【港湾版(陸上・海上)】  '!V17</f>
        <v>0</v>
      </c>
      <c r="CD6" s="238">
        <f>'実績調書【港湾版(陸上・海上)】  '!W17</f>
        <v>0</v>
      </c>
      <c r="CE6" s="238">
        <f>'実績調書【港湾版(陸上・海上)】  '!X17</f>
        <v>0</v>
      </c>
      <c r="CF6" s="238">
        <f>'実績調書【港湾版(陸上・海上)】  '!Y17</f>
        <v>0</v>
      </c>
      <c r="CG6" s="238">
        <f>'実績調書【港湾版(陸上・海上)】  '!Z17</f>
        <v>0</v>
      </c>
      <c r="CH6" s="238">
        <f>'実績調書【港湾版(陸上・海上)】  '!AA17</f>
        <v>0</v>
      </c>
      <c r="CI6" s="238">
        <f>'実績調書【港湾版(陸上・海上)】  '!AB17</f>
        <v>0</v>
      </c>
      <c r="CJ6" s="238">
        <f>'実績調書【港湾版(陸上・海上)】  '!AC17</f>
        <v>0</v>
      </c>
      <c r="CK6" s="238">
        <f>'実績調書【港湾版(陸上・海上)】  '!AD17</f>
        <v>0</v>
      </c>
      <c r="CL6" s="238">
        <f>'実績調書【港湾版(陸上・海上)】  '!AE17</f>
        <v>0</v>
      </c>
      <c r="CM6" s="238">
        <f>'実績調書【港湾版(陸上・海上)】  '!AF17</f>
        <v>0</v>
      </c>
      <c r="CN6" s="238">
        <f>'実績調書【港湾版(陸上・海上)】  '!AG17</f>
        <v>0</v>
      </c>
      <c r="CO6" s="238">
        <f>'実績調書【港湾版(陸上・海上)】  '!AH17</f>
        <v>0</v>
      </c>
      <c r="CP6" s="238">
        <f>'実績調書【港湾版(陸上・海上)】  '!AI17</f>
        <v>0</v>
      </c>
      <c r="CQ6" s="238">
        <f>'実績調書【港湾版(陸上・海上)】  '!AJ17</f>
        <v>0</v>
      </c>
      <c r="CR6" s="293">
        <f>'実績調書【港湾版(陸上・海上)】  '!AK17</f>
        <v>0</v>
      </c>
      <c r="CS6" s="292">
        <f>'実績調書【港湾版(陸上・海上)】  '!G22</f>
        <v>0</v>
      </c>
      <c r="CT6" s="238">
        <f>'実績調書【港湾版(陸上・海上)】  '!H22</f>
        <v>0</v>
      </c>
      <c r="CU6" s="238">
        <f>'実績調書【港湾版(陸上・海上)】  '!I22</f>
        <v>0</v>
      </c>
      <c r="CV6" s="238">
        <f>'実績調書【港湾版(陸上・海上)】  '!J22</f>
        <v>0</v>
      </c>
      <c r="CW6" s="238">
        <f>'実績調書【港湾版(陸上・海上)】  '!K22</f>
        <v>0</v>
      </c>
      <c r="CX6" s="238">
        <f>'実績調書【港湾版(陸上・海上)】  '!L22</f>
        <v>0</v>
      </c>
      <c r="CY6" s="238">
        <f>'実績調書【港湾版(陸上・海上)】  '!M22</f>
        <v>0</v>
      </c>
      <c r="CZ6" s="238">
        <f>'実績調書【港湾版(陸上・海上)】  '!N22</f>
        <v>0</v>
      </c>
      <c r="DA6" s="238">
        <f>'実績調書【港湾版(陸上・海上)】  '!O22</f>
        <v>0</v>
      </c>
      <c r="DB6" s="238">
        <f>'実績調書【港湾版(陸上・海上)】  '!P22</f>
        <v>0</v>
      </c>
      <c r="DC6" s="238">
        <f>'実績調書【港湾版(陸上・海上)】  '!Q22</f>
        <v>0</v>
      </c>
      <c r="DD6" s="238">
        <f>'実績調書【港湾版(陸上・海上)】  '!R22</f>
        <v>0</v>
      </c>
      <c r="DE6" s="238">
        <f>'実績調書【港湾版(陸上・海上)】  '!S22</f>
        <v>0</v>
      </c>
      <c r="DF6" s="238">
        <f>'実績調書【港湾版(陸上・海上)】  '!T22</f>
        <v>0</v>
      </c>
      <c r="DG6" s="238">
        <f>'実績調書【港湾版(陸上・海上)】  '!U22</f>
        <v>0</v>
      </c>
      <c r="DH6" s="238">
        <f>'実績調書【港湾版(陸上・海上)】  '!V22</f>
        <v>0</v>
      </c>
      <c r="DI6" s="238">
        <f>'実績調書【港湾版(陸上・海上)】  '!W22</f>
        <v>0</v>
      </c>
      <c r="DJ6" s="238">
        <f>'実績調書【港湾版(陸上・海上)】  '!X22</f>
        <v>0</v>
      </c>
      <c r="DK6" s="238">
        <f>'実績調書【港湾版(陸上・海上)】  '!Y22</f>
        <v>0</v>
      </c>
      <c r="DL6" s="238">
        <f>'実績調書【港湾版(陸上・海上)】  '!Z22</f>
        <v>0</v>
      </c>
      <c r="DM6" s="238">
        <f>'実績調書【港湾版(陸上・海上)】  '!AA22</f>
        <v>0</v>
      </c>
      <c r="DN6" s="238">
        <f>'実績調書【港湾版(陸上・海上)】  '!AB22</f>
        <v>0</v>
      </c>
      <c r="DO6" s="238">
        <f>'実績調書【港湾版(陸上・海上)】  '!AC22</f>
        <v>0</v>
      </c>
      <c r="DP6" s="238">
        <f>'実績調書【港湾版(陸上・海上)】  '!AD22</f>
        <v>0</v>
      </c>
      <c r="DQ6" s="238">
        <f>'実績調書【港湾版(陸上・海上)】  '!AE22</f>
        <v>0</v>
      </c>
      <c r="DR6" s="238">
        <f>'実績調書【港湾版(陸上・海上)】  '!AF22</f>
        <v>0</v>
      </c>
      <c r="DS6" s="238">
        <f>'実績調書【港湾版(陸上・海上)】  '!AG22</f>
        <v>0</v>
      </c>
      <c r="DT6" s="238">
        <f>'実績調書【港湾版(陸上・海上)】  '!AH22</f>
        <v>0</v>
      </c>
      <c r="DU6" s="238">
        <f>'実績調書【港湾版(陸上・海上)】  '!AI22</f>
        <v>0</v>
      </c>
      <c r="DV6" s="293">
        <f>'実績調書【港湾版(陸上・海上)】  '!AJ22</f>
        <v>0</v>
      </c>
      <c r="DW6" s="292">
        <f>'実績調書【港湾版(陸上・海上)】  '!G27</f>
        <v>0</v>
      </c>
      <c r="DX6" s="238">
        <f>'実績調書【港湾版(陸上・海上)】  '!H27</f>
        <v>0</v>
      </c>
      <c r="DY6" s="238">
        <f>'実績調書【港湾版(陸上・海上)】  '!I27</f>
        <v>0</v>
      </c>
      <c r="DZ6" s="238">
        <f>'実績調書【港湾版(陸上・海上)】  '!J27</f>
        <v>0</v>
      </c>
      <c r="EA6" s="238">
        <f>'実績調書【港湾版(陸上・海上)】  '!K27</f>
        <v>0</v>
      </c>
      <c r="EB6" s="238">
        <f>'実績調書【港湾版(陸上・海上)】  '!L27</f>
        <v>0</v>
      </c>
      <c r="EC6" s="238">
        <f>'実績調書【港湾版(陸上・海上)】  '!M27</f>
        <v>0</v>
      </c>
      <c r="ED6" s="238">
        <f>'実績調書【港湾版(陸上・海上)】  '!N27</f>
        <v>0</v>
      </c>
      <c r="EE6" s="238">
        <f>'実績調書【港湾版(陸上・海上)】  '!O27</f>
        <v>0</v>
      </c>
      <c r="EF6" s="238">
        <f>'実績調書【港湾版(陸上・海上)】  '!P27</f>
        <v>0</v>
      </c>
      <c r="EG6" s="238">
        <f>'実績調書【港湾版(陸上・海上)】  '!Q27</f>
        <v>0</v>
      </c>
      <c r="EH6" s="238">
        <f>'実績調書【港湾版(陸上・海上)】  '!R27</f>
        <v>0</v>
      </c>
      <c r="EI6" s="238">
        <f>'実績調書【港湾版(陸上・海上)】  '!S27</f>
        <v>0</v>
      </c>
      <c r="EJ6" s="238">
        <f>'実績調書【港湾版(陸上・海上)】  '!T27</f>
        <v>0</v>
      </c>
      <c r="EK6" s="238">
        <f>'実績調書【港湾版(陸上・海上)】  '!U27</f>
        <v>0</v>
      </c>
      <c r="EL6" s="238">
        <f>'実績調書【港湾版(陸上・海上)】  '!V27</f>
        <v>0</v>
      </c>
      <c r="EM6" s="238">
        <f>'実績調書【港湾版(陸上・海上)】  '!W27</f>
        <v>0</v>
      </c>
      <c r="EN6" s="238">
        <f>'実績調書【港湾版(陸上・海上)】  '!X27</f>
        <v>0</v>
      </c>
      <c r="EO6" s="238">
        <f>'実績調書【港湾版(陸上・海上)】  '!Y27</f>
        <v>0</v>
      </c>
      <c r="EP6" s="238">
        <f>'実績調書【港湾版(陸上・海上)】  '!Z27</f>
        <v>0</v>
      </c>
      <c r="EQ6" s="238">
        <f>'実績調書【港湾版(陸上・海上)】  '!AA27</f>
        <v>0</v>
      </c>
      <c r="ER6" s="238">
        <f>'実績調書【港湾版(陸上・海上)】  '!AB27</f>
        <v>0</v>
      </c>
      <c r="ES6" s="238">
        <f>'実績調書【港湾版(陸上・海上)】  '!AC27</f>
        <v>0</v>
      </c>
      <c r="ET6" s="238">
        <f>'実績調書【港湾版(陸上・海上)】  '!AD27</f>
        <v>0</v>
      </c>
      <c r="EU6" s="238">
        <f>'実績調書【港湾版(陸上・海上)】  '!AE27</f>
        <v>0</v>
      </c>
      <c r="EV6" s="238">
        <f>'実績調書【港湾版(陸上・海上)】  '!AF27</f>
        <v>0</v>
      </c>
      <c r="EW6" s="238">
        <f>'実績調書【港湾版(陸上・海上)】  '!AG27</f>
        <v>0</v>
      </c>
      <c r="EX6" s="238">
        <f>'実績調書【港湾版(陸上・海上)】  '!AH27</f>
        <v>0</v>
      </c>
      <c r="EY6" s="238">
        <f>'実績調書【港湾版(陸上・海上)】  '!AI27</f>
        <v>0</v>
      </c>
      <c r="EZ6" s="238">
        <f>'実績調書【港湾版(陸上・海上)】  '!AJ27</f>
        <v>0</v>
      </c>
      <c r="FA6" s="293">
        <f>'実績調書【港湾版(陸上・海上)】  '!AK27</f>
        <v>0</v>
      </c>
      <c r="FB6" s="292">
        <f ca="1">IF('実績調書【港湾版(陸上・海上)】  '!G31="夏",0,'実績調書【港湾版(陸上・海上)】  '!G32)</f>
        <v>0</v>
      </c>
      <c r="FC6" s="238">
        <f ca="1">IF('実績調書【港湾版(陸上・海上)】  '!H31="夏",0,'実績調書【港湾版(陸上・海上)】  '!H32)</f>
        <v>0</v>
      </c>
      <c r="FD6" s="238">
        <f ca="1">IF('実績調書【港湾版(陸上・海上)】  '!I31="夏",0,'実績調書【港湾版(陸上・海上)】  '!I32)</f>
        <v>0</v>
      </c>
      <c r="FE6" s="238">
        <f ca="1">IF('実績調書【港湾版(陸上・海上)】  '!J31="夏",0,'実績調書【港湾版(陸上・海上)】  '!J32)</f>
        <v>0</v>
      </c>
      <c r="FF6" s="238">
        <f ca="1">IF('実績調書【港湾版(陸上・海上)】  '!K31="夏",0,'実績調書【港湾版(陸上・海上)】  '!K32)</f>
        <v>0</v>
      </c>
      <c r="FG6" s="238">
        <f ca="1">IF('実績調書【港湾版(陸上・海上)】  '!L31="夏",0,'実績調書【港湾版(陸上・海上)】  '!L32)</f>
        <v>0</v>
      </c>
      <c r="FH6" s="238">
        <f ca="1">IF('実績調書【港湾版(陸上・海上)】  '!M31="夏",0,'実績調書【港湾版(陸上・海上)】  '!M32)</f>
        <v>0</v>
      </c>
      <c r="FI6" s="238">
        <f ca="1">IF('実績調書【港湾版(陸上・海上)】  '!N31="夏",0,'実績調書【港湾版(陸上・海上)】  '!N32)</f>
        <v>0</v>
      </c>
      <c r="FJ6" s="238">
        <f ca="1">IF('実績調書【港湾版(陸上・海上)】  '!O31="夏",0,'実績調書【港湾版(陸上・海上)】  '!O32)</f>
        <v>0</v>
      </c>
      <c r="FK6" s="238">
        <f ca="1">IF('実績調書【港湾版(陸上・海上)】  '!P31="夏",0,'実績調書【港湾版(陸上・海上)】  '!P32)</f>
        <v>0</v>
      </c>
      <c r="FL6" s="238">
        <f ca="1">IF('実績調書【港湾版(陸上・海上)】  '!Q31="夏",0,'実績調書【港湾版(陸上・海上)】  '!Q32)</f>
        <v>0</v>
      </c>
      <c r="FM6" s="312">
        <f ca="1">IF('実績調書【港湾版(陸上・海上)】  '!R31="夏",0,'実績調書【港湾版(陸上・海上)】  '!R32)</f>
        <v>0</v>
      </c>
      <c r="FN6" s="313">
        <f>IF('実績調書【港湾版(陸上・海上)】  '!S31="夏",0,'実績調書【港湾版(陸上・海上)】  '!S32)</f>
        <v>0</v>
      </c>
      <c r="FO6" s="238">
        <f>IF('実績調書【港湾版(陸上・海上)】  '!T31="夏",0,'実績調書【港湾版(陸上・海上)】  '!T32)</f>
        <v>0</v>
      </c>
      <c r="FP6" s="314">
        <f>IF('実績調書【港湾版(陸上・海上)】  '!U31="夏",0,'実績調書【港湾版(陸上・海上)】  '!U32)</f>
        <v>0</v>
      </c>
      <c r="FQ6" s="237">
        <f ca="1">IF('実績調書【港湾版(陸上・海上)】  '!V31="夏",0,'実績調書【港湾版(陸上・海上)】  '!V32)</f>
        <v>0</v>
      </c>
      <c r="FR6" s="238">
        <f ca="1">IF('実績調書【港湾版(陸上・海上)】  '!W31="夏",0,'実績調書【港湾版(陸上・海上)】  '!W32)</f>
        <v>0</v>
      </c>
      <c r="FS6" s="238">
        <f ca="1">IF('実績調書【港湾版(陸上・海上)】  '!X31="夏",0,'実績調書【港湾版(陸上・海上)】  '!X32)</f>
        <v>0</v>
      </c>
      <c r="FT6" s="238">
        <f ca="1">IF('実績調書【港湾版(陸上・海上)】  '!Y31="夏",0,'実績調書【港湾版(陸上・海上)】  '!Y32)</f>
        <v>0</v>
      </c>
      <c r="FU6" s="238">
        <f ca="1">IF('実績調書【港湾版(陸上・海上)】  '!Z31="夏",0,'実績調書【港湾版(陸上・海上)】  '!Z32)</f>
        <v>0</v>
      </c>
      <c r="FV6" s="238">
        <f ca="1">IF('実績調書【港湾版(陸上・海上)】  '!AA31="夏",0,'実績調書【港湾版(陸上・海上)】  '!AA32)</f>
        <v>0</v>
      </c>
      <c r="FW6" s="238">
        <f ca="1">IF('実績調書【港湾版(陸上・海上)】  '!AB31="夏",0,'実績調書【港湾版(陸上・海上)】  '!AB32)</f>
        <v>0</v>
      </c>
      <c r="FX6" s="238">
        <f ca="1">IF('実績調書【港湾版(陸上・海上)】  '!AC31="夏",0,'実績調書【港湾版(陸上・海上)】  '!AC32)</f>
        <v>0</v>
      </c>
      <c r="FY6" s="238">
        <f ca="1">IF('実績調書【港湾版(陸上・海上)】  '!AD31="夏",0,'実績調書【港湾版(陸上・海上)】  '!AD32)</f>
        <v>0</v>
      </c>
      <c r="FZ6" s="238">
        <f ca="1">IF('実績調書【港湾版(陸上・海上)】  '!AE31="夏",0,'実績調書【港湾版(陸上・海上)】  '!AE32)</f>
        <v>0</v>
      </c>
      <c r="GA6" s="238">
        <f ca="1">IF('実績調書【港湾版(陸上・海上)】  '!AF31="夏",0,'実績調書【港湾版(陸上・海上)】  '!AF32)</f>
        <v>0</v>
      </c>
      <c r="GB6" s="238">
        <f ca="1">IF('実績調書【港湾版(陸上・海上)】  '!AG31="夏",0,'実績調書【港湾版(陸上・海上)】  '!AG32)</f>
        <v>0</v>
      </c>
      <c r="GC6" s="238">
        <f ca="1">IF('実績調書【港湾版(陸上・海上)】  '!AH31="夏",0,'実績調書【港湾版(陸上・海上)】  '!AH32)</f>
        <v>0</v>
      </c>
      <c r="GD6" s="238">
        <f ca="1">IF('実績調書【港湾版(陸上・海上)】  '!AI31="夏",0,'実績調書【港湾版(陸上・海上)】  '!AI32)</f>
        <v>0</v>
      </c>
      <c r="GE6" s="238">
        <f ca="1">IF('実績調書【港湾版(陸上・海上)】  '!AJ31="夏",0,'実績調書【港湾版(陸上・海上)】  '!AJ32)</f>
        <v>0</v>
      </c>
      <c r="GF6" s="293">
        <f ca="1">IF('実績調書【港湾版(陸上・海上)】  '!AK31="夏",0,'実績調書【港湾版(陸上・海上)】  '!AK32)</f>
        <v>0</v>
      </c>
      <c r="GG6" s="292">
        <f>'実績調書【港湾版(陸上・海上)】  '!G37</f>
        <v>0</v>
      </c>
      <c r="GH6" s="238">
        <f>'実績調書【港湾版(陸上・海上)】  '!H37</f>
        <v>0</v>
      </c>
      <c r="GI6" s="238">
        <f>'実績調書【港湾版(陸上・海上)】  '!I37</f>
        <v>0</v>
      </c>
      <c r="GJ6" s="238">
        <f>'実績調書【港湾版(陸上・海上)】  '!J37</f>
        <v>0</v>
      </c>
      <c r="GK6" s="238">
        <f>'実績調書【港湾版(陸上・海上)】  '!K37</f>
        <v>0</v>
      </c>
      <c r="GL6" s="238">
        <f>'実績調書【港湾版(陸上・海上)】  '!L37</f>
        <v>0</v>
      </c>
      <c r="GM6" s="238">
        <f>'実績調書【港湾版(陸上・海上)】  '!M37</f>
        <v>0</v>
      </c>
      <c r="GN6" s="238">
        <f>'実績調書【港湾版(陸上・海上)】  '!N37</f>
        <v>0</v>
      </c>
      <c r="GO6" s="238">
        <f>'実績調書【港湾版(陸上・海上)】  '!O37</f>
        <v>0</v>
      </c>
      <c r="GP6" s="238">
        <f>'実績調書【港湾版(陸上・海上)】  '!P37</f>
        <v>0</v>
      </c>
      <c r="GQ6" s="238">
        <f>'実績調書【港湾版(陸上・海上)】  '!Q37</f>
        <v>0</v>
      </c>
      <c r="GR6" s="238">
        <f>'実績調書【港湾版(陸上・海上)】  '!R37</f>
        <v>0</v>
      </c>
      <c r="GS6" s="238">
        <f>'実績調書【港湾版(陸上・海上)】  '!S37</f>
        <v>0</v>
      </c>
      <c r="GT6" s="238">
        <f>'実績調書【港湾版(陸上・海上)】  '!T37</f>
        <v>0</v>
      </c>
      <c r="GU6" s="238">
        <f>'実績調書【港湾版(陸上・海上)】  '!U37</f>
        <v>0</v>
      </c>
      <c r="GV6" s="238">
        <f>'実績調書【港湾版(陸上・海上)】  '!V37</f>
        <v>0</v>
      </c>
      <c r="GW6" s="238">
        <f>'実績調書【港湾版(陸上・海上)】  '!W37</f>
        <v>0</v>
      </c>
      <c r="GX6" s="238">
        <f>'実績調書【港湾版(陸上・海上)】  '!X37</f>
        <v>0</v>
      </c>
      <c r="GY6" s="238">
        <f>'実績調書【港湾版(陸上・海上)】  '!Y37</f>
        <v>0</v>
      </c>
      <c r="GZ6" s="238">
        <f>'実績調書【港湾版(陸上・海上)】  '!Z37</f>
        <v>0</v>
      </c>
      <c r="HA6" s="238">
        <f>'実績調書【港湾版(陸上・海上)】  '!AA37</f>
        <v>0</v>
      </c>
      <c r="HB6" s="238">
        <f>'実績調書【港湾版(陸上・海上)】  '!AB37</f>
        <v>0</v>
      </c>
      <c r="HC6" s="238">
        <f>'実績調書【港湾版(陸上・海上)】  '!AC37</f>
        <v>0</v>
      </c>
      <c r="HD6" s="238">
        <f>'実績調書【港湾版(陸上・海上)】  '!AD37</f>
        <v>0</v>
      </c>
      <c r="HE6" s="238">
        <f>'実績調書【港湾版(陸上・海上)】  '!AE37</f>
        <v>0</v>
      </c>
      <c r="HF6" s="238">
        <f>'実績調書【港湾版(陸上・海上)】  '!AF37</f>
        <v>0</v>
      </c>
      <c r="HG6" s="238">
        <f>'実績調書【港湾版(陸上・海上)】  '!AG37</f>
        <v>0</v>
      </c>
      <c r="HH6" s="238">
        <f>'実績調書【港湾版(陸上・海上)】  '!AH37</f>
        <v>0</v>
      </c>
      <c r="HI6" s="238">
        <f>'実績調書【港湾版(陸上・海上)】  '!AI37</f>
        <v>0</v>
      </c>
      <c r="HJ6" s="293">
        <f>'実績調書【港湾版(陸上・海上)】  '!AJ37</f>
        <v>0</v>
      </c>
      <c r="HK6" s="292">
        <f>'実績調書【港湾版(陸上・海上)】  '!G42</f>
        <v>0</v>
      </c>
      <c r="HL6" s="238">
        <f>'実績調書【港湾版(陸上・海上)】  '!H42</f>
        <v>0</v>
      </c>
      <c r="HM6" s="238">
        <f>'実績調書【港湾版(陸上・海上)】  '!I42</f>
        <v>0</v>
      </c>
      <c r="HN6" s="238">
        <f>'実績調書【港湾版(陸上・海上)】  '!J42</f>
        <v>0</v>
      </c>
      <c r="HO6" s="238">
        <f>'実績調書【港湾版(陸上・海上)】  '!K42</f>
        <v>0</v>
      </c>
      <c r="HP6" s="238">
        <f>'実績調書【港湾版(陸上・海上)】  '!L42</f>
        <v>0</v>
      </c>
      <c r="HQ6" s="238">
        <f>'実績調書【港湾版(陸上・海上)】  '!M42</f>
        <v>0</v>
      </c>
      <c r="HR6" s="238">
        <f>'実績調書【港湾版(陸上・海上)】  '!N42</f>
        <v>0</v>
      </c>
      <c r="HS6" s="238">
        <f>'実績調書【港湾版(陸上・海上)】  '!O42</f>
        <v>0</v>
      </c>
      <c r="HT6" s="238">
        <f>'実績調書【港湾版(陸上・海上)】  '!P42</f>
        <v>0</v>
      </c>
      <c r="HU6" s="238">
        <f>'実績調書【港湾版(陸上・海上)】  '!Q42</f>
        <v>0</v>
      </c>
      <c r="HV6" s="238">
        <f>'実績調書【港湾版(陸上・海上)】  '!R42</f>
        <v>0</v>
      </c>
      <c r="HW6" s="238">
        <f>'実績調書【港湾版(陸上・海上)】  '!S42</f>
        <v>0</v>
      </c>
      <c r="HX6" s="238">
        <f>'実績調書【港湾版(陸上・海上)】  '!T42</f>
        <v>0</v>
      </c>
      <c r="HY6" s="238">
        <f>'実績調書【港湾版(陸上・海上)】  '!U42</f>
        <v>0</v>
      </c>
      <c r="HZ6" s="238">
        <f>'実績調書【港湾版(陸上・海上)】  '!V42</f>
        <v>0</v>
      </c>
      <c r="IA6" s="238">
        <f>'実績調書【港湾版(陸上・海上)】  '!W42</f>
        <v>0</v>
      </c>
      <c r="IB6" s="238">
        <f>'実績調書【港湾版(陸上・海上)】  '!X42</f>
        <v>0</v>
      </c>
      <c r="IC6" s="238">
        <f>'実績調書【港湾版(陸上・海上)】  '!Y42</f>
        <v>0</v>
      </c>
      <c r="ID6" s="238">
        <f>'実績調書【港湾版(陸上・海上)】  '!Z42</f>
        <v>0</v>
      </c>
      <c r="IE6" s="238">
        <f>'実績調書【港湾版(陸上・海上)】  '!AA42</f>
        <v>0</v>
      </c>
      <c r="IF6" s="238">
        <f>'実績調書【港湾版(陸上・海上)】  '!AB42</f>
        <v>0</v>
      </c>
      <c r="IG6" s="238">
        <f>'実績調書【港湾版(陸上・海上)】  '!AC42</f>
        <v>0</v>
      </c>
      <c r="IH6" s="238">
        <f>'実績調書【港湾版(陸上・海上)】  '!AD42</f>
        <v>0</v>
      </c>
      <c r="II6" s="238">
        <f>'実績調書【港湾版(陸上・海上)】  '!AE42</f>
        <v>0</v>
      </c>
      <c r="IJ6" s="238">
        <f>'実績調書【港湾版(陸上・海上)】  '!AF42</f>
        <v>0</v>
      </c>
      <c r="IK6" s="238">
        <f>'実績調書【港湾版(陸上・海上)】  '!AG42</f>
        <v>0</v>
      </c>
      <c r="IL6" s="238">
        <f>'実績調書【港湾版(陸上・海上)】  '!AH42</f>
        <v>0</v>
      </c>
      <c r="IM6" s="238">
        <f>'実績調書【港湾版(陸上・海上)】  '!AI42</f>
        <v>0</v>
      </c>
      <c r="IN6" s="238">
        <f>'実績調書【港湾版(陸上・海上)】  '!AJ42</f>
        <v>0</v>
      </c>
      <c r="IO6" s="293">
        <f>'実績調書【港湾版(陸上・海上)】  '!AK42</f>
        <v>0</v>
      </c>
      <c r="IP6" s="292">
        <f>'実績調書【港湾版(陸上・海上)】  '!G47</f>
        <v>0</v>
      </c>
      <c r="IQ6" s="238">
        <f>'実績調書【港湾版(陸上・海上)】  '!H47</f>
        <v>0</v>
      </c>
      <c r="IR6" s="238">
        <f>'実績調書【港湾版(陸上・海上)】  '!I47</f>
        <v>0</v>
      </c>
      <c r="IS6" s="238">
        <f>'実績調書【港湾版(陸上・海上)】  '!J47</f>
        <v>0</v>
      </c>
      <c r="IT6" s="238">
        <f>'実績調書【港湾版(陸上・海上)】  '!K47</f>
        <v>0</v>
      </c>
      <c r="IU6" s="238">
        <f>'実績調書【港湾版(陸上・海上)】  '!L47</f>
        <v>0</v>
      </c>
      <c r="IV6" s="238">
        <f>'実績調書【港湾版(陸上・海上)】  '!M47</f>
        <v>0</v>
      </c>
      <c r="IW6" s="238">
        <f>'実績調書【港湾版(陸上・海上)】  '!N47</f>
        <v>0</v>
      </c>
      <c r="IX6" s="238">
        <f>'実績調書【港湾版(陸上・海上)】  '!O47</f>
        <v>0</v>
      </c>
      <c r="IY6" s="238">
        <f>'実績調書【港湾版(陸上・海上)】  '!P47</f>
        <v>0</v>
      </c>
      <c r="IZ6" s="238">
        <f>'実績調書【港湾版(陸上・海上)】  '!Q47</f>
        <v>0</v>
      </c>
      <c r="JA6" s="238">
        <f>'実績調書【港湾版(陸上・海上)】  '!R47</f>
        <v>0</v>
      </c>
      <c r="JB6" s="238">
        <f>'実績調書【港湾版(陸上・海上)】  '!S47</f>
        <v>0</v>
      </c>
      <c r="JC6" s="238">
        <f>'実績調書【港湾版(陸上・海上)】  '!T47</f>
        <v>0</v>
      </c>
      <c r="JD6" s="238">
        <f>'実績調書【港湾版(陸上・海上)】  '!U47</f>
        <v>0</v>
      </c>
      <c r="JE6" s="238">
        <f>'実績調書【港湾版(陸上・海上)】  '!V47</f>
        <v>0</v>
      </c>
      <c r="JF6" s="238">
        <f>'実績調書【港湾版(陸上・海上)】  '!W47</f>
        <v>0</v>
      </c>
      <c r="JG6" s="238">
        <f>'実績調書【港湾版(陸上・海上)】  '!X47</f>
        <v>0</v>
      </c>
      <c r="JH6" s="238">
        <f>'実績調書【港湾版(陸上・海上)】  '!Y47</f>
        <v>0</v>
      </c>
      <c r="JI6" s="238">
        <f>'実績調書【港湾版(陸上・海上)】  '!Z47</f>
        <v>0</v>
      </c>
      <c r="JJ6" s="238">
        <f>'実績調書【港湾版(陸上・海上)】  '!AA47</f>
        <v>0</v>
      </c>
      <c r="JK6" s="238">
        <f>'実績調書【港湾版(陸上・海上)】  '!AB47</f>
        <v>0</v>
      </c>
      <c r="JL6" s="238">
        <f>'実績調書【港湾版(陸上・海上)】  '!AC47</f>
        <v>0</v>
      </c>
      <c r="JM6" s="238">
        <f>'実績調書【港湾版(陸上・海上)】  '!AD47</f>
        <v>0</v>
      </c>
      <c r="JN6" s="238">
        <f>'実績調書【港湾版(陸上・海上)】  '!AE47</f>
        <v>0</v>
      </c>
      <c r="JO6" s="238">
        <f>'実績調書【港湾版(陸上・海上)】  '!AF47</f>
        <v>0</v>
      </c>
      <c r="JP6" s="238">
        <f>'実績調書【港湾版(陸上・海上)】  '!AG47</f>
        <v>0</v>
      </c>
      <c r="JQ6" s="238">
        <f>'実績調書【港湾版(陸上・海上)】  '!AH47</f>
        <v>0</v>
      </c>
      <c r="JR6" s="238">
        <f>'実績調書【港湾版(陸上・海上)】  '!AI47</f>
        <v>0</v>
      </c>
      <c r="JS6" s="293">
        <f>'実績調書【港湾版(陸上・海上)】  '!AJ47</f>
        <v>0</v>
      </c>
      <c r="JT6" s="292">
        <f ca="1">IF('実績調書【港湾版(陸上・海上)】  '!G51="年末",0,'実績調書【港湾版(陸上・海上)】  '!G52)</f>
        <v>0</v>
      </c>
      <c r="JU6" s="238">
        <f ca="1">IF('実績調書【港湾版(陸上・海上)】  '!H51="年末",0,'実績調書【港湾版(陸上・海上)】  '!H52)</f>
        <v>0</v>
      </c>
      <c r="JV6" s="238">
        <f ca="1">IF('実績調書【港湾版(陸上・海上)】  '!I51="年末",0,'実績調書【港湾版(陸上・海上)】  '!I52)</f>
        <v>0</v>
      </c>
      <c r="JW6" s="238">
        <f ca="1">IF('実績調書【港湾版(陸上・海上)】  '!J51="年末",0,'実績調書【港湾版(陸上・海上)】  '!J52)</f>
        <v>0</v>
      </c>
      <c r="JX6" s="238">
        <f ca="1">IF('実績調書【港湾版(陸上・海上)】  '!K51="年末",0,'実績調書【港湾版(陸上・海上)】  '!K52)</f>
        <v>0</v>
      </c>
      <c r="JY6" s="238">
        <f ca="1">IF('実績調書【港湾版(陸上・海上)】  '!L51="年末",0,'実績調書【港湾版(陸上・海上)】  '!L52)</f>
        <v>0</v>
      </c>
      <c r="JZ6" s="238">
        <f ca="1">IF('実績調書【港湾版(陸上・海上)】  '!M51="年末",0,'実績調書【港湾版(陸上・海上)】  '!M52)</f>
        <v>0</v>
      </c>
      <c r="KA6" s="238">
        <f ca="1">IF('実績調書【港湾版(陸上・海上)】  '!N51="年末",0,'実績調書【港湾版(陸上・海上)】  '!N52)</f>
        <v>0</v>
      </c>
      <c r="KB6" s="238">
        <f ca="1">IF('実績調書【港湾版(陸上・海上)】  '!O51="年末",0,'実績調書【港湾版(陸上・海上)】  '!O52)</f>
        <v>0</v>
      </c>
      <c r="KC6" s="238">
        <f ca="1">IF('実績調書【港湾版(陸上・海上)】  '!P51="年末",0,'実績調書【港湾版(陸上・海上)】  '!P52)</f>
        <v>0</v>
      </c>
      <c r="KD6" s="238">
        <f ca="1">IF('実績調書【港湾版(陸上・海上)】  '!Q51="年末",0,'実績調書【港湾版(陸上・海上)】  '!Q52)</f>
        <v>0</v>
      </c>
      <c r="KE6" s="238">
        <f ca="1">IF('実績調書【港湾版(陸上・海上)】  '!R51="年末",0,'実績調書【港湾版(陸上・海上)】  '!R52)</f>
        <v>0</v>
      </c>
      <c r="KF6" s="238">
        <f ca="1">IF('実績調書【港湾版(陸上・海上)】  '!S51="年末",0,'実績調書【港湾版(陸上・海上)】  '!S52)</f>
        <v>0</v>
      </c>
      <c r="KG6" s="238">
        <f ca="1">IF('実績調書【港湾版(陸上・海上)】  '!T51="年末",0,'実績調書【港湾版(陸上・海上)】  '!T52)</f>
        <v>0</v>
      </c>
      <c r="KH6" s="238">
        <f ca="1">IF('実績調書【港湾版(陸上・海上)】  '!U51="年末",0,'実績調書【港湾版(陸上・海上)】  '!U52)</f>
        <v>0</v>
      </c>
      <c r="KI6" s="238">
        <f ca="1">IF('実績調書【港湾版(陸上・海上)】  '!V51="年末",0,'実績調書【港湾版(陸上・海上)】  '!V52)</f>
        <v>0</v>
      </c>
      <c r="KJ6" s="238">
        <f ca="1">IF('実績調書【港湾版(陸上・海上)】  '!W51="年末",0,'実績調書【港湾版(陸上・海上)】  '!W52)</f>
        <v>0</v>
      </c>
      <c r="KK6" s="238">
        <f ca="1">IF('実績調書【港湾版(陸上・海上)】  '!X51="年末",0,'実績調書【港湾版(陸上・海上)】  '!X52)</f>
        <v>0</v>
      </c>
      <c r="KL6" s="238">
        <f ca="1">IF('実績調書【港湾版(陸上・海上)】  '!Y51="年末",0,'実績調書【港湾版(陸上・海上)】  '!Y52)</f>
        <v>0</v>
      </c>
      <c r="KM6" s="238">
        <f ca="1">IF('実績調書【港湾版(陸上・海上)】  '!Z51="年末",0,'実績調書【港湾版(陸上・海上)】  '!Z52)</f>
        <v>0</v>
      </c>
      <c r="KN6" s="238">
        <f ca="1">IF('実績調書【港湾版(陸上・海上)】  '!AA51="年末",0,'実績調書【港湾版(陸上・海上)】  '!AA52)</f>
        <v>0</v>
      </c>
      <c r="KO6" s="238">
        <f ca="1">IF('実績調書【港湾版(陸上・海上)】  '!AB51="年末",0,'実績調書【港湾版(陸上・海上)】  '!AB52)</f>
        <v>0</v>
      </c>
      <c r="KP6" s="238">
        <f ca="1">IF('実績調書【港湾版(陸上・海上)】  '!AC51="年末",0,'実績調書【港湾版(陸上・海上)】  '!AC52)</f>
        <v>0</v>
      </c>
      <c r="KQ6" s="238">
        <f ca="1">IF('実績調書【港湾版(陸上・海上)】  '!AD51="年末",0,'実績調書【港湾版(陸上・海上)】  '!AD52)</f>
        <v>0</v>
      </c>
      <c r="KR6" s="238">
        <f ca="1">IF('実績調書【港湾版(陸上・海上)】  '!AE51="年末",0,'実績調書【港湾版(陸上・海上)】  '!AE52)</f>
        <v>0</v>
      </c>
      <c r="KS6" s="238">
        <f ca="1">IF('実績調書【港湾版(陸上・海上)】  '!AF51="年末",0,'実績調書【港湾版(陸上・海上)】  '!AF52)</f>
        <v>0</v>
      </c>
      <c r="KT6" s="238">
        <f ca="1">IF('実績調書【港湾版(陸上・海上)】  '!AG51="年末",0,'実績調書【港湾版(陸上・海上)】  '!AG52)</f>
        <v>0</v>
      </c>
      <c r="KU6" s="312">
        <f ca="1">IF('実績調書【港湾版(陸上・海上)】  '!AH51="年末",0,'実績調書【港湾版(陸上・海上)】  '!AH52)</f>
        <v>0</v>
      </c>
      <c r="KV6" s="313">
        <f>IF('実績調書【港湾版(陸上・海上)】  '!AI51="年末",0,'実績調書【港湾版(陸上・海上)】  '!AI52)</f>
        <v>0</v>
      </c>
      <c r="KW6" s="238">
        <f>IF('実績調書【港湾版(陸上・海上)】  '!AJ51="年末",0,'実績調書【港湾版(陸上・海上)】  '!AJ52)</f>
        <v>0</v>
      </c>
      <c r="KX6" s="293">
        <f>IF('実績調書【港湾版(陸上・海上)】  '!AK51="年末",0,'実績調書【港湾版(陸上・海上)】  '!AK52)</f>
        <v>0</v>
      </c>
      <c r="KY6" s="292">
        <f>IF('実績調書【港湾版(陸上・海上)】  '!G56="年始",0,'実績調書【港湾版(陸上・海上)】  '!G57)</f>
        <v>0</v>
      </c>
      <c r="KZ6" s="238">
        <f>IF('実績調書【港湾版(陸上・海上)】  '!H56="年始",0,'実績調書【港湾版(陸上・海上)】  '!H57)</f>
        <v>0</v>
      </c>
      <c r="LA6" s="314">
        <f>IF('実績調書【港湾版(陸上・海上)】  '!I56="年始",0,'実績調書【港湾版(陸上・海上)】  '!I57)</f>
        <v>0</v>
      </c>
      <c r="LB6" s="237">
        <f ca="1">IF('実績調書【港湾版(陸上・海上)】  '!J56="年始",0,'実績調書【港湾版(陸上・海上)】  '!J57)</f>
        <v>0</v>
      </c>
      <c r="LC6" s="238">
        <f ca="1">IF('実績調書【港湾版(陸上・海上)】  '!K56="年始",0,'実績調書【港湾版(陸上・海上)】  '!K57)</f>
        <v>0</v>
      </c>
      <c r="LD6" s="238">
        <f ca="1">IF('実績調書【港湾版(陸上・海上)】  '!L56="年始",0,'実績調書【港湾版(陸上・海上)】  '!L57)</f>
        <v>0</v>
      </c>
      <c r="LE6" s="238">
        <f ca="1">IF('実績調書【港湾版(陸上・海上)】  '!M56="年始",0,'実績調書【港湾版(陸上・海上)】  '!M57)</f>
        <v>0</v>
      </c>
      <c r="LF6" s="238">
        <f ca="1">IF('実績調書【港湾版(陸上・海上)】  '!N56="年始",0,'実績調書【港湾版(陸上・海上)】  '!N57)</f>
        <v>0</v>
      </c>
      <c r="LG6" s="238">
        <f ca="1">IF('実績調書【港湾版(陸上・海上)】  '!O56="年始",0,'実績調書【港湾版(陸上・海上)】  '!O57)</f>
        <v>0</v>
      </c>
      <c r="LH6" s="238">
        <f ca="1">IF('実績調書【港湾版(陸上・海上)】  '!P56="年始",0,'実績調書【港湾版(陸上・海上)】  '!P57)</f>
        <v>0</v>
      </c>
      <c r="LI6" s="238">
        <f ca="1">IF('実績調書【港湾版(陸上・海上)】  '!Q56="年始",0,'実績調書【港湾版(陸上・海上)】  '!Q57)</f>
        <v>0</v>
      </c>
      <c r="LJ6" s="238">
        <f ca="1">IF('実績調書【港湾版(陸上・海上)】  '!R56="年始",0,'実績調書【港湾版(陸上・海上)】  '!R57)</f>
        <v>0</v>
      </c>
      <c r="LK6" s="238">
        <f ca="1">IF('実績調書【港湾版(陸上・海上)】  '!S56="年始",0,'実績調書【港湾版(陸上・海上)】  '!S57)</f>
        <v>0</v>
      </c>
      <c r="LL6" s="238">
        <f ca="1">IF('実績調書【港湾版(陸上・海上)】  '!T56="年始",0,'実績調書【港湾版(陸上・海上)】  '!T57)</f>
        <v>0</v>
      </c>
      <c r="LM6" s="238">
        <f ca="1">IF('実績調書【港湾版(陸上・海上)】  '!U56="年始",0,'実績調書【港湾版(陸上・海上)】  '!U57)</f>
        <v>0</v>
      </c>
      <c r="LN6" s="238">
        <f ca="1">IF('実績調書【港湾版(陸上・海上)】  '!V56="年始",0,'実績調書【港湾版(陸上・海上)】  '!V57)</f>
        <v>0</v>
      </c>
      <c r="LO6" s="238">
        <f ca="1">IF('実績調書【港湾版(陸上・海上)】  '!W56="年始",0,'実績調書【港湾版(陸上・海上)】  '!W57)</f>
        <v>0</v>
      </c>
      <c r="LP6" s="238">
        <f ca="1">IF('実績調書【港湾版(陸上・海上)】  '!X56="年始",0,'実績調書【港湾版(陸上・海上)】  '!X57)</f>
        <v>0</v>
      </c>
      <c r="LQ6" s="238">
        <f ca="1">IF('実績調書【港湾版(陸上・海上)】  '!Y56="年始",0,'実績調書【港湾版(陸上・海上)】  '!Y57)</f>
        <v>0</v>
      </c>
      <c r="LR6" s="238">
        <f ca="1">IF('実績調書【港湾版(陸上・海上)】  '!Z56="年始",0,'実績調書【港湾版(陸上・海上)】  '!Z57)</f>
        <v>0</v>
      </c>
      <c r="LS6" s="238">
        <f ca="1">IF('実績調書【港湾版(陸上・海上)】  '!AA56="年始",0,'実績調書【港湾版(陸上・海上)】  '!AA57)</f>
        <v>0</v>
      </c>
      <c r="LT6" s="238">
        <f ca="1">IF('実績調書【港湾版(陸上・海上)】  '!AB56="年始",0,'実績調書【港湾版(陸上・海上)】  '!AB57)</f>
        <v>0</v>
      </c>
      <c r="LU6" s="238">
        <f ca="1">IF('実績調書【港湾版(陸上・海上)】  '!AC56="年始",0,'実績調書【港湾版(陸上・海上)】  '!AC57)</f>
        <v>0</v>
      </c>
      <c r="LV6" s="238">
        <f ca="1">IF('実績調書【港湾版(陸上・海上)】  '!AD56="年始",0,'実績調書【港湾版(陸上・海上)】  '!AD57)</f>
        <v>0</v>
      </c>
      <c r="LW6" s="238">
        <f ca="1">IF('実績調書【港湾版(陸上・海上)】  '!AE56="年始",0,'実績調書【港湾版(陸上・海上)】  '!AE57)</f>
        <v>0</v>
      </c>
      <c r="LX6" s="238">
        <f ca="1">IF('実績調書【港湾版(陸上・海上)】  '!AF56="年始",0,'実績調書【港湾版(陸上・海上)】  '!AF57)</f>
        <v>0</v>
      </c>
      <c r="LY6" s="238">
        <f ca="1">IF('実績調書【港湾版(陸上・海上)】  '!AG56="年始",0,'実績調書【港湾版(陸上・海上)】  '!AG57)</f>
        <v>0</v>
      </c>
      <c r="LZ6" s="238">
        <f ca="1">IF('実績調書【港湾版(陸上・海上)】  '!AH56="年始",0,'実績調書【港湾版(陸上・海上)】  '!AH57)</f>
        <v>0</v>
      </c>
      <c r="MA6" s="238">
        <f ca="1">IF('実績調書【港湾版(陸上・海上)】  '!AI56="年始",0,'実績調書【港湾版(陸上・海上)】  '!AI57)</f>
        <v>0</v>
      </c>
      <c r="MB6" s="238">
        <f ca="1">IF('実績調書【港湾版(陸上・海上)】  '!AJ56="年始",0,'実績調書【港湾版(陸上・海上)】  '!AJ57)</f>
        <v>0</v>
      </c>
      <c r="MC6" s="293">
        <f ca="1">IF('実績調書【港湾版(陸上・海上)】  '!AK56="年始",0,'実績調書【港湾版(陸上・海上)】  '!AK57)</f>
        <v>0</v>
      </c>
      <c r="MD6" s="292">
        <f>'実績調書【港湾版(陸上・海上)】  '!G62</f>
        <v>0</v>
      </c>
      <c r="ME6" s="238">
        <f>'実績調書【港湾版(陸上・海上)】  '!H62</f>
        <v>0</v>
      </c>
      <c r="MF6" s="238">
        <f>'実績調書【港湾版(陸上・海上)】  '!I62</f>
        <v>0</v>
      </c>
      <c r="MG6" s="238">
        <f>'実績調書【港湾版(陸上・海上)】  '!J62</f>
        <v>0</v>
      </c>
      <c r="MH6" s="238">
        <f>'実績調書【港湾版(陸上・海上)】  '!K62</f>
        <v>0</v>
      </c>
      <c r="MI6" s="238">
        <f>'実績調書【港湾版(陸上・海上)】  '!L62</f>
        <v>0</v>
      </c>
      <c r="MJ6" s="238">
        <f>'実績調書【港湾版(陸上・海上)】  '!M62</f>
        <v>0</v>
      </c>
      <c r="MK6" s="238">
        <f>'実績調書【港湾版(陸上・海上)】  '!N62</f>
        <v>0</v>
      </c>
      <c r="ML6" s="238">
        <f>'実績調書【港湾版(陸上・海上)】  '!O62</f>
        <v>0</v>
      </c>
      <c r="MM6" s="238">
        <f>'実績調書【港湾版(陸上・海上)】  '!P62</f>
        <v>0</v>
      </c>
      <c r="MN6" s="238">
        <f>'実績調書【港湾版(陸上・海上)】  '!Q62</f>
        <v>0</v>
      </c>
      <c r="MO6" s="238">
        <f>'実績調書【港湾版(陸上・海上)】  '!R62</f>
        <v>0</v>
      </c>
      <c r="MP6" s="238">
        <f>'実績調書【港湾版(陸上・海上)】  '!S62</f>
        <v>0</v>
      </c>
      <c r="MQ6" s="238">
        <f>'実績調書【港湾版(陸上・海上)】  '!T62</f>
        <v>0</v>
      </c>
      <c r="MR6" s="238">
        <f>'実績調書【港湾版(陸上・海上)】  '!U62</f>
        <v>0</v>
      </c>
      <c r="MS6" s="238">
        <f>'実績調書【港湾版(陸上・海上)】  '!V62</f>
        <v>0</v>
      </c>
      <c r="MT6" s="238">
        <f>'実績調書【港湾版(陸上・海上)】  '!W62</f>
        <v>0</v>
      </c>
      <c r="MU6" s="238">
        <f>'実績調書【港湾版(陸上・海上)】  '!X62</f>
        <v>0</v>
      </c>
      <c r="MV6" s="238">
        <f>'実績調書【港湾版(陸上・海上)】  '!Y62</f>
        <v>0</v>
      </c>
      <c r="MW6" s="238">
        <f>'実績調書【港湾版(陸上・海上)】  '!Z62</f>
        <v>0</v>
      </c>
      <c r="MX6" s="238">
        <f>'実績調書【港湾版(陸上・海上)】  '!AA62</f>
        <v>0</v>
      </c>
      <c r="MY6" s="238">
        <f>'実績調書【港湾版(陸上・海上)】  '!AB62</f>
        <v>0</v>
      </c>
      <c r="MZ6" s="238">
        <f>'実績調書【港湾版(陸上・海上)】  '!AC62</f>
        <v>0</v>
      </c>
      <c r="NA6" s="238">
        <f>'実績調書【港湾版(陸上・海上)】  '!AD62</f>
        <v>0</v>
      </c>
      <c r="NB6" s="238">
        <f>'実績調書【港湾版(陸上・海上)】  '!AE62</f>
        <v>0</v>
      </c>
      <c r="NC6" s="238">
        <f>'実績調書【港湾版(陸上・海上)】  '!AF62</f>
        <v>0</v>
      </c>
      <c r="ND6" s="238">
        <f>'実績調書【港湾版(陸上・海上)】  '!AG62</f>
        <v>0</v>
      </c>
      <c r="NE6" s="238">
        <f>'実績調書【港湾版(陸上・海上)】  '!AH62</f>
        <v>0</v>
      </c>
      <c r="NF6" s="293">
        <f>'実績調書【港湾版(陸上・海上)】  '!AI62</f>
        <v>0</v>
      </c>
      <c r="NG6" s="292">
        <f>'実績調書【港湾版(陸上・海上)】  '!G67</f>
        <v>0</v>
      </c>
      <c r="NH6" s="238">
        <f>'実績調書【港湾版(陸上・海上)】  '!H67</f>
        <v>0</v>
      </c>
      <c r="NI6" s="238">
        <f>'実績調書【港湾版(陸上・海上)】  '!I67</f>
        <v>0</v>
      </c>
      <c r="NJ6" s="238">
        <f>'実績調書【港湾版(陸上・海上)】  '!J67</f>
        <v>0</v>
      </c>
      <c r="NK6" s="238">
        <f>'実績調書【港湾版(陸上・海上)】  '!K67</f>
        <v>0</v>
      </c>
      <c r="NL6" s="238">
        <f>'実績調書【港湾版(陸上・海上)】  '!L67</f>
        <v>0</v>
      </c>
      <c r="NM6" s="238">
        <f>'実績調書【港湾版(陸上・海上)】  '!M67</f>
        <v>0</v>
      </c>
      <c r="NN6" s="238">
        <f>'実績調書【港湾版(陸上・海上)】  '!N67</f>
        <v>0</v>
      </c>
      <c r="NO6" s="238">
        <f>'実績調書【港湾版(陸上・海上)】  '!O67</f>
        <v>0</v>
      </c>
      <c r="NP6" s="238">
        <f>'実績調書【港湾版(陸上・海上)】  '!P67</f>
        <v>0</v>
      </c>
      <c r="NQ6" s="238">
        <f>'実績調書【港湾版(陸上・海上)】  '!Q67</f>
        <v>0</v>
      </c>
      <c r="NR6" s="238">
        <f>'実績調書【港湾版(陸上・海上)】  '!R67</f>
        <v>0</v>
      </c>
      <c r="NS6" s="238">
        <f>'実績調書【港湾版(陸上・海上)】  '!S67</f>
        <v>0</v>
      </c>
      <c r="NT6" s="238">
        <f>'実績調書【港湾版(陸上・海上)】  '!T67</f>
        <v>0</v>
      </c>
      <c r="NU6" s="238">
        <f>'実績調書【港湾版(陸上・海上)】  '!U67</f>
        <v>0</v>
      </c>
      <c r="NV6" s="238">
        <f>'実績調書【港湾版(陸上・海上)】  '!V67</f>
        <v>0</v>
      </c>
      <c r="NW6" s="238">
        <f>'実績調書【港湾版(陸上・海上)】  '!W67</f>
        <v>0</v>
      </c>
      <c r="NX6" s="238">
        <f>'実績調書【港湾版(陸上・海上)】  '!X67</f>
        <v>0</v>
      </c>
      <c r="NY6" s="238">
        <f>'実績調書【港湾版(陸上・海上)】  '!Y67</f>
        <v>0</v>
      </c>
      <c r="NZ6" s="238">
        <f>'実績調書【港湾版(陸上・海上)】  '!Z67</f>
        <v>0</v>
      </c>
      <c r="OA6" s="238">
        <f>'実績調書【港湾版(陸上・海上)】  '!AA67</f>
        <v>0</v>
      </c>
      <c r="OB6" s="238">
        <f>'実績調書【港湾版(陸上・海上)】  '!AB67</f>
        <v>0</v>
      </c>
      <c r="OC6" s="238">
        <f>'実績調書【港湾版(陸上・海上)】  '!AC67</f>
        <v>0</v>
      </c>
      <c r="OD6" s="238">
        <f>'実績調書【港湾版(陸上・海上)】  '!AD67</f>
        <v>0</v>
      </c>
      <c r="OE6" s="238">
        <f>'実績調書【港湾版(陸上・海上)】  '!AE67</f>
        <v>0</v>
      </c>
      <c r="OF6" s="238">
        <f>'実績調書【港湾版(陸上・海上)】  '!AF67</f>
        <v>0</v>
      </c>
      <c r="OG6" s="238">
        <f>'実績調書【港湾版(陸上・海上)】  '!AG67</f>
        <v>0</v>
      </c>
      <c r="OH6" s="238">
        <f>'実績調書【港湾版(陸上・海上)】  '!AH67</f>
        <v>0</v>
      </c>
      <c r="OI6" s="238">
        <f>'実績調書【港湾版(陸上・海上)】  '!AI67</f>
        <v>0</v>
      </c>
      <c r="OJ6" s="238">
        <f>'実績調書【港湾版(陸上・海上)】  '!AJ67</f>
        <v>0</v>
      </c>
      <c r="OK6" s="293">
        <f>'実績調書【港湾版(陸上・海上)】  '!AK67</f>
        <v>0</v>
      </c>
      <c r="ON6" s="39"/>
    </row>
    <row r="7" spans="2:404" ht="13.5" customHeight="1" x14ac:dyDescent="0.15">
      <c r="B7" s="302" t="s">
        <v>9</v>
      </c>
      <c r="C7" s="402" t="s">
        <v>108</v>
      </c>
      <c r="D7" s="303"/>
      <c r="E7" s="292">
        <f>'実績調書【港湾版(陸上・海上)】  '!G8</f>
        <v>0</v>
      </c>
      <c r="F7" s="238">
        <f>'実績調書【港湾版(陸上・海上)】  '!H8</f>
        <v>0</v>
      </c>
      <c r="G7" s="238">
        <f>'実績調書【港湾版(陸上・海上)】  '!I8</f>
        <v>0</v>
      </c>
      <c r="H7" s="238">
        <f>'実績調書【港湾版(陸上・海上)】  '!J8</f>
        <v>0</v>
      </c>
      <c r="I7" s="238">
        <f>'実績調書【港湾版(陸上・海上)】  '!K8</f>
        <v>0</v>
      </c>
      <c r="J7" s="238">
        <f>'実績調書【港湾版(陸上・海上)】  '!L8</f>
        <v>0</v>
      </c>
      <c r="K7" s="238">
        <f>'実績調書【港湾版(陸上・海上)】  '!M8</f>
        <v>0</v>
      </c>
      <c r="L7" s="238">
        <f>'実績調書【港湾版(陸上・海上)】  '!N8</f>
        <v>0</v>
      </c>
      <c r="M7" s="238">
        <f>'実績調書【港湾版(陸上・海上)】  '!O8</f>
        <v>0</v>
      </c>
      <c r="N7" s="238">
        <f>'実績調書【港湾版(陸上・海上)】  '!P8</f>
        <v>0</v>
      </c>
      <c r="O7" s="238">
        <f>'実績調書【港湾版(陸上・海上)】  '!Q8</f>
        <v>0</v>
      </c>
      <c r="P7" s="238">
        <f>'実績調書【港湾版(陸上・海上)】  '!R8</f>
        <v>0</v>
      </c>
      <c r="Q7" s="238">
        <f>'実績調書【港湾版(陸上・海上)】  '!S8</f>
        <v>0</v>
      </c>
      <c r="R7" s="238">
        <f>'実績調書【港湾版(陸上・海上)】  '!T8</f>
        <v>0</v>
      </c>
      <c r="S7" s="238">
        <f>'実績調書【港湾版(陸上・海上)】  '!U8</f>
        <v>0</v>
      </c>
      <c r="T7" s="238">
        <f>'実績調書【港湾版(陸上・海上)】  '!V8</f>
        <v>0</v>
      </c>
      <c r="U7" s="238">
        <f>'実績調書【港湾版(陸上・海上)】  '!W8</f>
        <v>0</v>
      </c>
      <c r="V7" s="238">
        <f>'実績調書【港湾版(陸上・海上)】  '!X8</f>
        <v>0</v>
      </c>
      <c r="W7" s="238">
        <f>'実績調書【港湾版(陸上・海上)】  '!Y8</f>
        <v>0</v>
      </c>
      <c r="X7" s="238">
        <f>'実績調書【港湾版(陸上・海上)】  '!Z8</f>
        <v>0</v>
      </c>
      <c r="Y7" s="238">
        <f>'実績調書【港湾版(陸上・海上)】  '!AA8</f>
        <v>0</v>
      </c>
      <c r="Z7" s="238">
        <f>'実績調書【港湾版(陸上・海上)】  '!AB8</f>
        <v>0</v>
      </c>
      <c r="AA7" s="238">
        <f>'実績調書【港湾版(陸上・海上)】  '!AC8</f>
        <v>0</v>
      </c>
      <c r="AB7" s="238">
        <f>'実績調書【港湾版(陸上・海上)】  '!AD8</f>
        <v>0</v>
      </c>
      <c r="AC7" s="238">
        <f>'実績調書【港湾版(陸上・海上)】  '!AE8</f>
        <v>0</v>
      </c>
      <c r="AD7" s="238">
        <f>'実績調書【港湾版(陸上・海上)】  '!AF8</f>
        <v>0</v>
      </c>
      <c r="AE7" s="238">
        <f>'実績調書【港湾版(陸上・海上)】  '!AG8</f>
        <v>0</v>
      </c>
      <c r="AF7" s="238">
        <f>'実績調書【港湾版(陸上・海上)】  '!AH8</f>
        <v>0</v>
      </c>
      <c r="AG7" s="238">
        <f>'実績調書【港湾版(陸上・海上)】  '!AI8</f>
        <v>0</v>
      </c>
      <c r="AH7" s="238">
        <f>'実績調書【港湾版(陸上・海上)】  '!AJ8</f>
        <v>0</v>
      </c>
      <c r="AI7" s="293">
        <f>'実績調書【港湾版(陸上・海上)】  '!AK8</f>
        <v>0</v>
      </c>
      <c r="AJ7" s="292">
        <f>'実績調書【港湾版(陸上・海上)】  '!G13</f>
        <v>0</v>
      </c>
      <c r="AK7" s="238">
        <f>'実績調書【港湾版(陸上・海上)】  '!H13</f>
        <v>0</v>
      </c>
      <c r="AL7" s="238">
        <f>'実績調書【港湾版(陸上・海上)】  '!I13</f>
        <v>0</v>
      </c>
      <c r="AM7" s="238">
        <f>'実績調書【港湾版(陸上・海上)】  '!J13</f>
        <v>0</v>
      </c>
      <c r="AN7" s="238">
        <f>'実績調書【港湾版(陸上・海上)】  '!K13</f>
        <v>0</v>
      </c>
      <c r="AO7" s="238">
        <f>'実績調書【港湾版(陸上・海上)】  '!L13</f>
        <v>0</v>
      </c>
      <c r="AP7" s="238">
        <f>'実績調書【港湾版(陸上・海上)】  '!M13</f>
        <v>0</v>
      </c>
      <c r="AQ7" s="238">
        <f>'実績調書【港湾版(陸上・海上)】  '!N13</f>
        <v>0</v>
      </c>
      <c r="AR7" s="238">
        <f>'実績調書【港湾版(陸上・海上)】  '!O13</f>
        <v>0</v>
      </c>
      <c r="AS7" s="238">
        <f>'実績調書【港湾版(陸上・海上)】  '!P13</f>
        <v>0</v>
      </c>
      <c r="AT7" s="238">
        <f>'実績調書【港湾版(陸上・海上)】  '!Q13</f>
        <v>0</v>
      </c>
      <c r="AU7" s="238">
        <f>'実績調書【港湾版(陸上・海上)】  '!R13</f>
        <v>0</v>
      </c>
      <c r="AV7" s="238">
        <f>'実績調書【港湾版(陸上・海上)】  '!S13</f>
        <v>0</v>
      </c>
      <c r="AW7" s="238">
        <f>'実績調書【港湾版(陸上・海上)】  '!T13</f>
        <v>0</v>
      </c>
      <c r="AX7" s="238">
        <f>'実績調書【港湾版(陸上・海上)】  '!U13</f>
        <v>0</v>
      </c>
      <c r="AY7" s="238">
        <f>'実績調書【港湾版(陸上・海上)】  '!V13</f>
        <v>0</v>
      </c>
      <c r="AZ7" s="238">
        <f>'実績調書【港湾版(陸上・海上)】  '!W13</f>
        <v>0</v>
      </c>
      <c r="BA7" s="238">
        <f>'実績調書【港湾版(陸上・海上)】  '!X13</f>
        <v>0</v>
      </c>
      <c r="BB7" s="238">
        <f>'実績調書【港湾版(陸上・海上)】  '!Y13</f>
        <v>0</v>
      </c>
      <c r="BC7" s="238">
        <f>'実績調書【港湾版(陸上・海上)】  '!Z13</f>
        <v>0</v>
      </c>
      <c r="BD7" s="238">
        <f>'実績調書【港湾版(陸上・海上)】  '!AA13</f>
        <v>0</v>
      </c>
      <c r="BE7" s="238">
        <f>'実績調書【港湾版(陸上・海上)】  '!AB13</f>
        <v>0</v>
      </c>
      <c r="BF7" s="238">
        <f>'実績調書【港湾版(陸上・海上)】  '!AC13</f>
        <v>0</v>
      </c>
      <c r="BG7" s="238">
        <f>'実績調書【港湾版(陸上・海上)】  '!AD13</f>
        <v>0</v>
      </c>
      <c r="BH7" s="238">
        <f>'実績調書【港湾版(陸上・海上)】  '!AE13</f>
        <v>0</v>
      </c>
      <c r="BI7" s="238">
        <f>'実績調書【港湾版(陸上・海上)】  '!AF13</f>
        <v>0</v>
      </c>
      <c r="BJ7" s="238">
        <f>'実績調書【港湾版(陸上・海上)】  '!AG13</f>
        <v>0</v>
      </c>
      <c r="BK7" s="238">
        <f>'実績調書【港湾版(陸上・海上)】  '!AH13</f>
        <v>0</v>
      </c>
      <c r="BL7" s="238">
        <f>'実績調書【港湾版(陸上・海上)】  '!AI13</f>
        <v>0</v>
      </c>
      <c r="BM7" s="293">
        <f>'実績調書【港湾版(陸上・海上)】  '!AJ13</f>
        <v>0</v>
      </c>
      <c r="BN7" s="292">
        <f>'実績調書【港湾版(陸上・海上)】  '!G18</f>
        <v>0</v>
      </c>
      <c r="BO7" s="238">
        <f>'実績調書【港湾版(陸上・海上)】  '!H18</f>
        <v>0</v>
      </c>
      <c r="BP7" s="238">
        <f>'実績調書【港湾版(陸上・海上)】  '!I18</f>
        <v>0</v>
      </c>
      <c r="BQ7" s="238">
        <f>'実績調書【港湾版(陸上・海上)】  '!J18</f>
        <v>0</v>
      </c>
      <c r="BR7" s="238">
        <f>'実績調書【港湾版(陸上・海上)】  '!K18</f>
        <v>0</v>
      </c>
      <c r="BS7" s="238">
        <f>'実績調書【港湾版(陸上・海上)】  '!L18</f>
        <v>0</v>
      </c>
      <c r="BT7" s="238">
        <f>'実績調書【港湾版(陸上・海上)】  '!M18</f>
        <v>0</v>
      </c>
      <c r="BU7" s="238">
        <f>'実績調書【港湾版(陸上・海上)】  '!N18</f>
        <v>0</v>
      </c>
      <c r="BV7" s="238">
        <f>'実績調書【港湾版(陸上・海上)】  '!O18</f>
        <v>0</v>
      </c>
      <c r="BW7" s="238">
        <f>'実績調書【港湾版(陸上・海上)】  '!P18</f>
        <v>0</v>
      </c>
      <c r="BX7" s="238">
        <f>'実績調書【港湾版(陸上・海上)】  '!Q18</f>
        <v>0</v>
      </c>
      <c r="BY7" s="238">
        <f>'実績調書【港湾版(陸上・海上)】  '!R18</f>
        <v>0</v>
      </c>
      <c r="BZ7" s="238">
        <f>'実績調書【港湾版(陸上・海上)】  '!S18</f>
        <v>0</v>
      </c>
      <c r="CA7" s="238">
        <f>'実績調書【港湾版(陸上・海上)】  '!T18</f>
        <v>0</v>
      </c>
      <c r="CB7" s="238">
        <f>'実績調書【港湾版(陸上・海上)】  '!U18</f>
        <v>0</v>
      </c>
      <c r="CC7" s="238">
        <f>'実績調書【港湾版(陸上・海上)】  '!V18</f>
        <v>0</v>
      </c>
      <c r="CD7" s="238">
        <f>'実績調書【港湾版(陸上・海上)】  '!W18</f>
        <v>0</v>
      </c>
      <c r="CE7" s="238">
        <f>'実績調書【港湾版(陸上・海上)】  '!X18</f>
        <v>0</v>
      </c>
      <c r="CF7" s="238">
        <f>'実績調書【港湾版(陸上・海上)】  '!Y18</f>
        <v>0</v>
      </c>
      <c r="CG7" s="238">
        <f>'実績調書【港湾版(陸上・海上)】  '!Z18</f>
        <v>0</v>
      </c>
      <c r="CH7" s="238">
        <f>'実績調書【港湾版(陸上・海上)】  '!AA18</f>
        <v>0</v>
      </c>
      <c r="CI7" s="238">
        <f>'実績調書【港湾版(陸上・海上)】  '!AB18</f>
        <v>0</v>
      </c>
      <c r="CJ7" s="238">
        <f>'実績調書【港湾版(陸上・海上)】  '!AC18</f>
        <v>0</v>
      </c>
      <c r="CK7" s="238">
        <f>'実績調書【港湾版(陸上・海上)】  '!AD18</f>
        <v>0</v>
      </c>
      <c r="CL7" s="238">
        <f>'実績調書【港湾版(陸上・海上)】  '!AE18</f>
        <v>0</v>
      </c>
      <c r="CM7" s="238">
        <f>'実績調書【港湾版(陸上・海上)】  '!AF18</f>
        <v>0</v>
      </c>
      <c r="CN7" s="238">
        <f>'実績調書【港湾版(陸上・海上)】  '!AG18</f>
        <v>0</v>
      </c>
      <c r="CO7" s="238">
        <f>'実績調書【港湾版(陸上・海上)】  '!AH18</f>
        <v>0</v>
      </c>
      <c r="CP7" s="238">
        <f>'実績調書【港湾版(陸上・海上)】  '!AI18</f>
        <v>0</v>
      </c>
      <c r="CQ7" s="238">
        <f>'実績調書【港湾版(陸上・海上)】  '!AJ18</f>
        <v>0</v>
      </c>
      <c r="CR7" s="293">
        <f>'実績調書【港湾版(陸上・海上)】  '!AK18</f>
        <v>0</v>
      </c>
      <c r="CS7" s="292">
        <f>'実績調書【港湾版(陸上・海上)】  '!G23</f>
        <v>0</v>
      </c>
      <c r="CT7" s="238">
        <f>'実績調書【港湾版(陸上・海上)】  '!H23</f>
        <v>0</v>
      </c>
      <c r="CU7" s="238">
        <f>'実績調書【港湾版(陸上・海上)】  '!I23</f>
        <v>0</v>
      </c>
      <c r="CV7" s="238">
        <f>'実績調書【港湾版(陸上・海上)】  '!J23</f>
        <v>0</v>
      </c>
      <c r="CW7" s="238">
        <f>'実績調書【港湾版(陸上・海上)】  '!K23</f>
        <v>0</v>
      </c>
      <c r="CX7" s="238">
        <f>'実績調書【港湾版(陸上・海上)】  '!L23</f>
        <v>0</v>
      </c>
      <c r="CY7" s="238">
        <f>'実績調書【港湾版(陸上・海上)】  '!M23</f>
        <v>0</v>
      </c>
      <c r="CZ7" s="238">
        <f>'実績調書【港湾版(陸上・海上)】  '!N23</f>
        <v>0</v>
      </c>
      <c r="DA7" s="238">
        <f>'実績調書【港湾版(陸上・海上)】  '!O23</f>
        <v>0</v>
      </c>
      <c r="DB7" s="238">
        <f>'実績調書【港湾版(陸上・海上)】  '!P23</f>
        <v>0</v>
      </c>
      <c r="DC7" s="238">
        <f>'実績調書【港湾版(陸上・海上)】  '!Q23</f>
        <v>0</v>
      </c>
      <c r="DD7" s="238">
        <f>'実績調書【港湾版(陸上・海上)】  '!R23</f>
        <v>0</v>
      </c>
      <c r="DE7" s="238">
        <f>'実績調書【港湾版(陸上・海上)】  '!S23</f>
        <v>0</v>
      </c>
      <c r="DF7" s="238">
        <f>'実績調書【港湾版(陸上・海上)】  '!T23</f>
        <v>0</v>
      </c>
      <c r="DG7" s="238">
        <f>'実績調書【港湾版(陸上・海上)】  '!U23</f>
        <v>0</v>
      </c>
      <c r="DH7" s="238">
        <f>'実績調書【港湾版(陸上・海上)】  '!V23</f>
        <v>0</v>
      </c>
      <c r="DI7" s="238">
        <f>'実績調書【港湾版(陸上・海上)】  '!W23</f>
        <v>0</v>
      </c>
      <c r="DJ7" s="238">
        <f>'実績調書【港湾版(陸上・海上)】  '!X23</f>
        <v>0</v>
      </c>
      <c r="DK7" s="238">
        <f>'実績調書【港湾版(陸上・海上)】  '!Y23</f>
        <v>0</v>
      </c>
      <c r="DL7" s="238">
        <f>'実績調書【港湾版(陸上・海上)】  '!Z23</f>
        <v>0</v>
      </c>
      <c r="DM7" s="238">
        <f>'実績調書【港湾版(陸上・海上)】  '!AA23</f>
        <v>0</v>
      </c>
      <c r="DN7" s="238">
        <f>'実績調書【港湾版(陸上・海上)】  '!AB23</f>
        <v>0</v>
      </c>
      <c r="DO7" s="238">
        <f>'実績調書【港湾版(陸上・海上)】  '!AC23</f>
        <v>0</v>
      </c>
      <c r="DP7" s="238">
        <f>'実績調書【港湾版(陸上・海上)】  '!AD23</f>
        <v>0</v>
      </c>
      <c r="DQ7" s="238">
        <f>'実績調書【港湾版(陸上・海上)】  '!AE23</f>
        <v>0</v>
      </c>
      <c r="DR7" s="238">
        <f>'実績調書【港湾版(陸上・海上)】  '!AF23</f>
        <v>0</v>
      </c>
      <c r="DS7" s="238">
        <f>'実績調書【港湾版(陸上・海上)】  '!AG23</f>
        <v>0</v>
      </c>
      <c r="DT7" s="238">
        <f>'実績調書【港湾版(陸上・海上)】  '!AH23</f>
        <v>0</v>
      </c>
      <c r="DU7" s="238">
        <f>'実績調書【港湾版(陸上・海上)】  '!AI23</f>
        <v>0</v>
      </c>
      <c r="DV7" s="293">
        <f>'実績調書【港湾版(陸上・海上)】  '!AJ23</f>
        <v>0</v>
      </c>
      <c r="DW7" s="292">
        <f>'実績調書【港湾版(陸上・海上)】  '!G28</f>
        <v>0</v>
      </c>
      <c r="DX7" s="238">
        <f>'実績調書【港湾版(陸上・海上)】  '!H28</f>
        <v>0</v>
      </c>
      <c r="DY7" s="238">
        <f>'実績調書【港湾版(陸上・海上)】  '!I28</f>
        <v>0</v>
      </c>
      <c r="DZ7" s="238">
        <f>'実績調書【港湾版(陸上・海上)】  '!J28</f>
        <v>0</v>
      </c>
      <c r="EA7" s="238">
        <f>'実績調書【港湾版(陸上・海上)】  '!K28</f>
        <v>0</v>
      </c>
      <c r="EB7" s="238">
        <f>'実績調書【港湾版(陸上・海上)】  '!L28</f>
        <v>0</v>
      </c>
      <c r="EC7" s="238">
        <f>'実績調書【港湾版(陸上・海上)】  '!M28</f>
        <v>0</v>
      </c>
      <c r="ED7" s="238">
        <f>'実績調書【港湾版(陸上・海上)】  '!N28</f>
        <v>0</v>
      </c>
      <c r="EE7" s="238">
        <f>'実績調書【港湾版(陸上・海上)】  '!O28</f>
        <v>0</v>
      </c>
      <c r="EF7" s="238">
        <f>'実績調書【港湾版(陸上・海上)】  '!P28</f>
        <v>0</v>
      </c>
      <c r="EG7" s="238">
        <f>'実績調書【港湾版(陸上・海上)】  '!Q28</f>
        <v>0</v>
      </c>
      <c r="EH7" s="238">
        <f>'実績調書【港湾版(陸上・海上)】  '!R28</f>
        <v>0</v>
      </c>
      <c r="EI7" s="238">
        <f>'実績調書【港湾版(陸上・海上)】  '!S28</f>
        <v>0</v>
      </c>
      <c r="EJ7" s="238">
        <f>'実績調書【港湾版(陸上・海上)】  '!T28</f>
        <v>0</v>
      </c>
      <c r="EK7" s="238">
        <f>'実績調書【港湾版(陸上・海上)】  '!U28</f>
        <v>0</v>
      </c>
      <c r="EL7" s="238">
        <f>'実績調書【港湾版(陸上・海上)】  '!V28</f>
        <v>0</v>
      </c>
      <c r="EM7" s="238">
        <f>'実績調書【港湾版(陸上・海上)】  '!W28</f>
        <v>0</v>
      </c>
      <c r="EN7" s="238">
        <f>'実績調書【港湾版(陸上・海上)】  '!X28</f>
        <v>0</v>
      </c>
      <c r="EO7" s="238">
        <f>'実績調書【港湾版(陸上・海上)】  '!Y28</f>
        <v>0</v>
      </c>
      <c r="EP7" s="238">
        <f>'実績調書【港湾版(陸上・海上)】  '!Z28</f>
        <v>0</v>
      </c>
      <c r="EQ7" s="238">
        <f>'実績調書【港湾版(陸上・海上)】  '!AA28</f>
        <v>0</v>
      </c>
      <c r="ER7" s="238">
        <f>'実績調書【港湾版(陸上・海上)】  '!AB28</f>
        <v>0</v>
      </c>
      <c r="ES7" s="238">
        <f>'実績調書【港湾版(陸上・海上)】  '!AC28</f>
        <v>0</v>
      </c>
      <c r="ET7" s="238">
        <f>'実績調書【港湾版(陸上・海上)】  '!AD28</f>
        <v>0</v>
      </c>
      <c r="EU7" s="238">
        <f>'実績調書【港湾版(陸上・海上)】  '!AE28</f>
        <v>0</v>
      </c>
      <c r="EV7" s="238">
        <f>'実績調書【港湾版(陸上・海上)】  '!AF28</f>
        <v>0</v>
      </c>
      <c r="EW7" s="238">
        <f>'実績調書【港湾版(陸上・海上)】  '!AG28</f>
        <v>0</v>
      </c>
      <c r="EX7" s="238">
        <f>'実績調書【港湾版(陸上・海上)】  '!AH28</f>
        <v>0</v>
      </c>
      <c r="EY7" s="238">
        <f>'実績調書【港湾版(陸上・海上)】  '!AI28</f>
        <v>0</v>
      </c>
      <c r="EZ7" s="238">
        <f>'実績調書【港湾版(陸上・海上)】  '!AJ28</f>
        <v>0</v>
      </c>
      <c r="FA7" s="293">
        <f>'実績調書【港湾版(陸上・海上)】  '!AK28</f>
        <v>0</v>
      </c>
      <c r="FB7" s="292">
        <f ca="1">IF('実績調書【港湾版(陸上・海上)】  '!G31="夏",0,'実績調書【港湾版(陸上・海上)】  '!G33)</f>
        <v>0</v>
      </c>
      <c r="FC7" s="238">
        <f ca="1">IF('実績調書【港湾版(陸上・海上)】  '!H31="夏",0,'実績調書【港湾版(陸上・海上)】  '!H33)</f>
        <v>0</v>
      </c>
      <c r="FD7" s="238">
        <f ca="1">IF('実績調書【港湾版(陸上・海上)】  '!I31="夏",0,'実績調書【港湾版(陸上・海上)】  '!I33)</f>
        <v>0</v>
      </c>
      <c r="FE7" s="238">
        <f ca="1">IF('実績調書【港湾版(陸上・海上)】  '!J31="夏",0,'実績調書【港湾版(陸上・海上)】  '!J33)</f>
        <v>0</v>
      </c>
      <c r="FF7" s="238">
        <f ca="1">IF('実績調書【港湾版(陸上・海上)】  '!K31="夏",0,'実績調書【港湾版(陸上・海上)】  '!K33)</f>
        <v>0</v>
      </c>
      <c r="FG7" s="238">
        <f ca="1">IF('実績調書【港湾版(陸上・海上)】  '!L31="夏",0,'実績調書【港湾版(陸上・海上)】  '!L33)</f>
        <v>0</v>
      </c>
      <c r="FH7" s="238">
        <f ca="1">IF('実績調書【港湾版(陸上・海上)】  '!M31="夏",0,'実績調書【港湾版(陸上・海上)】  '!M33)</f>
        <v>0</v>
      </c>
      <c r="FI7" s="238">
        <f ca="1">IF('実績調書【港湾版(陸上・海上)】  '!N31="夏",0,'実績調書【港湾版(陸上・海上)】  '!N33)</f>
        <v>0</v>
      </c>
      <c r="FJ7" s="238">
        <f ca="1">IF('実績調書【港湾版(陸上・海上)】  '!O31="夏",0,'実績調書【港湾版(陸上・海上)】  '!O33)</f>
        <v>0</v>
      </c>
      <c r="FK7" s="238">
        <f ca="1">IF('実績調書【港湾版(陸上・海上)】  '!P31="夏",0,'実績調書【港湾版(陸上・海上)】  '!P33)</f>
        <v>0</v>
      </c>
      <c r="FL7" s="238">
        <f ca="1">IF('実績調書【港湾版(陸上・海上)】  '!Q31="夏",0,'実績調書【港湾版(陸上・海上)】  '!Q33)</f>
        <v>0</v>
      </c>
      <c r="FM7" s="312">
        <f ca="1">IF('実績調書【港湾版(陸上・海上)】  '!R31="夏",0,'実績調書【港湾版(陸上・海上)】  '!R33)</f>
        <v>0</v>
      </c>
      <c r="FN7" s="313">
        <f>IF('実績調書【港湾版(陸上・海上)】  '!S31="夏",0,'実績調書【港湾版(陸上・海上)】  '!S33)</f>
        <v>0</v>
      </c>
      <c r="FO7" s="238">
        <f>IF('実績調書【港湾版(陸上・海上)】  '!T31="夏",0,'実績調書【港湾版(陸上・海上)】  '!T33)</f>
        <v>0</v>
      </c>
      <c r="FP7" s="314">
        <f>IF('実績調書【港湾版(陸上・海上)】  '!U31="夏",0,'実績調書【港湾版(陸上・海上)】  '!U33)</f>
        <v>0</v>
      </c>
      <c r="FQ7" s="237">
        <f ca="1">IF('実績調書【港湾版(陸上・海上)】  '!V31="夏",0,'実績調書【港湾版(陸上・海上)】  '!V33)</f>
        <v>0</v>
      </c>
      <c r="FR7" s="238">
        <f ca="1">IF('実績調書【港湾版(陸上・海上)】  '!W31="夏",0,'実績調書【港湾版(陸上・海上)】  '!W33)</f>
        <v>0</v>
      </c>
      <c r="FS7" s="238">
        <f ca="1">IF('実績調書【港湾版(陸上・海上)】  '!X31="夏",0,'実績調書【港湾版(陸上・海上)】  '!X33)</f>
        <v>0</v>
      </c>
      <c r="FT7" s="238">
        <f ca="1">IF('実績調書【港湾版(陸上・海上)】  '!Y31="夏",0,'実績調書【港湾版(陸上・海上)】  '!Y33)</f>
        <v>0</v>
      </c>
      <c r="FU7" s="238">
        <f ca="1">IF('実績調書【港湾版(陸上・海上)】  '!Z31="夏",0,'実績調書【港湾版(陸上・海上)】  '!Z33)</f>
        <v>0</v>
      </c>
      <c r="FV7" s="238">
        <f ca="1">IF('実績調書【港湾版(陸上・海上)】  '!AA31="夏",0,'実績調書【港湾版(陸上・海上)】  '!AA33)</f>
        <v>0</v>
      </c>
      <c r="FW7" s="238">
        <f ca="1">IF('実績調書【港湾版(陸上・海上)】  '!AB31="夏",0,'実績調書【港湾版(陸上・海上)】  '!AB33)</f>
        <v>0</v>
      </c>
      <c r="FX7" s="238">
        <f ca="1">IF('実績調書【港湾版(陸上・海上)】  '!AC31="夏",0,'実績調書【港湾版(陸上・海上)】  '!AC33)</f>
        <v>0</v>
      </c>
      <c r="FY7" s="238">
        <f ca="1">IF('実績調書【港湾版(陸上・海上)】  '!AD31="夏",0,'実績調書【港湾版(陸上・海上)】  '!AD33)</f>
        <v>0</v>
      </c>
      <c r="FZ7" s="238">
        <f ca="1">IF('実績調書【港湾版(陸上・海上)】  '!AE31="夏",0,'実績調書【港湾版(陸上・海上)】  '!AE33)</f>
        <v>0</v>
      </c>
      <c r="GA7" s="238">
        <f ca="1">IF('実績調書【港湾版(陸上・海上)】  '!AF31="夏",0,'実績調書【港湾版(陸上・海上)】  '!AF33)</f>
        <v>0</v>
      </c>
      <c r="GB7" s="238">
        <f ca="1">IF('実績調書【港湾版(陸上・海上)】  '!AG31="夏",0,'実績調書【港湾版(陸上・海上)】  '!AG33)</f>
        <v>0</v>
      </c>
      <c r="GC7" s="238">
        <f ca="1">IF('実績調書【港湾版(陸上・海上)】  '!AH31="夏",0,'実績調書【港湾版(陸上・海上)】  '!AH33)</f>
        <v>0</v>
      </c>
      <c r="GD7" s="238">
        <f ca="1">IF('実績調書【港湾版(陸上・海上)】  '!AI31="夏",0,'実績調書【港湾版(陸上・海上)】  '!AI33)</f>
        <v>0</v>
      </c>
      <c r="GE7" s="238">
        <f ca="1">IF('実績調書【港湾版(陸上・海上)】  '!AJ31="夏",0,'実績調書【港湾版(陸上・海上)】  '!AJ33)</f>
        <v>0</v>
      </c>
      <c r="GF7" s="293">
        <f ca="1">IF('実績調書【港湾版(陸上・海上)】  '!AK31="夏",0,'実績調書【港湾版(陸上・海上)】  '!AK33)</f>
        <v>0</v>
      </c>
      <c r="GG7" s="292">
        <f>'実績調書【港湾版(陸上・海上)】  '!G38</f>
        <v>0</v>
      </c>
      <c r="GH7" s="238">
        <f>'実績調書【港湾版(陸上・海上)】  '!H38</f>
        <v>0</v>
      </c>
      <c r="GI7" s="238">
        <f>'実績調書【港湾版(陸上・海上)】  '!I38</f>
        <v>0</v>
      </c>
      <c r="GJ7" s="238">
        <f>'実績調書【港湾版(陸上・海上)】  '!J38</f>
        <v>0</v>
      </c>
      <c r="GK7" s="238">
        <f>'実績調書【港湾版(陸上・海上)】  '!K38</f>
        <v>0</v>
      </c>
      <c r="GL7" s="238">
        <f>'実績調書【港湾版(陸上・海上)】  '!L38</f>
        <v>0</v>
      </c>
      <c r="GM7" s="238">
        <f>'実績調書【港湾版(陸上・海上)】  '!M38</f>
        <v>0</v>
      </c>
      <c r="GN7" s="238">
        <f>'実績調書【港湾版(陸上・海上)】  '!N38</f>
        <v>0</v>
      </c>
      <c r="GO7" s="238">
        <f>'実績調書【港湾版(陸上・海上)】  '!O38</f>
        <v>0</v>
      </c>
      <c r="GP7" s="238">
        <f>'実績調書【港湾版(陸上・海上)】  '!P38</f>
        <v>0</v>
      </c>
      <c r="GQ7" s="238">
        <f>'実績調書【港湾版(陸上・海上)】  '!Q38</f>
        <v>0</v>
      </c>
      <c r="GR7" s="238">
        <f>'実績調書【港湾版(陸上・海上)】  '!R38</f>
        <v>0</v>
      </c>
      <c r="GS7" s="238">
        <f>'実績調書【港湾版(陸上・海上)】  '!S38</f>
        <v>0</v>
      </c>
      <c r="GT7" s="238">
        <f>'実績調書【港湾版(陸上・海上)】  '!T38</f>
        <v>0</v>
      </c>
      <c r="GU7" s="238">
        <f>'実績調書【港湾版(陸上・海上)】  '!U38</f>
        <v>0</v>
      </c>
      <c r="GV7" s="238">
        <f>'実績調書【港湾版(陸上・海上)】  '!V38</f>
        <v>0</v>
      </c>
      <c r="GW7" s="238">
        <f>'実績調書【港湾版(陸上・海上)】  '!W38</f>
        <v>0</v>
      </c>
      <c r="GX7" s="238">
        <f>'実績調書【港湾版(陸上・海上)】  '!X38</f>
        <v>0</v>
      </c>
      <c r="GY7" s="238">
        <f>'実績調書【港湾版(陸上・海上)】  '!Y38</f>
        <v>0</v>
      </c>
      <c r="GZ7" s="238">
        <f>'実績調書【港湾版(陸上・海上)】  '!Z38</f>
        <v>0</v>
      </c>
      <c r="HA7" s="238">
        <f>'実績調書【港湾版(陸上・海上)】  '!AA38</f>
        <v>0</v>
      </c>
      <c r="HB7" s="238">
        <f>'実績調書【港湾版(陸上・海上)】  '!AB38</f>
        <v>0</v>
      </c>
      <c r="HC7" s="238">
        <f>'実績調書【港湾版(陸上・海上)】  '!AC38</f>
        <v>0</v>
      </c>
      <c r="HD7" s="238">
        <f>'実績調書【港湾版(陸上・海上)】  '!AD38</f>
        <v>0</v>
      </c>
      <c r="HE7" s="238">
        <f>'実績調書【港湾版(陸上・海上)】  '!AE38</f>
        <v>0</v>
      </c>
      <c r="HF7" s="238">
        <f>'実績調書【港湾版(陸上・海上)】  '!AF38</f>
        <v>0</v>
      </c>
      <c r="HG7" s="238">
        <f>'実績調書【港湾版(陸上・海上)】  '!AG38</f>
        <v>0</v>
      </c>
      <c r="HH7" s="238">
        <f>'実績調書【港湾版(陸上・海上)】  '!AH38</f>
        <v>0</v>
      </c>
      <c r="HI7" s="238">
        <f>'実績調書【港湾版(陸上・海上)】  '!AI38</f>
        <v>0</v>
      </c>
      <c r="HJ7" s="293">
        <f>'実績調書【港湾版(陸上・海上)】  '!AJ38</f>
        <v>0</v>
      </c>
      <c r="HK7" s="292">
        <f>'実績調書【港湾版(陸上・海上)】  '!G43</f>
        <v>0</v>
      </c>
      <c r="HL7" s="238">
        <f>'実績調書【港湾版(陸上・海上)】  '!H43</f>
        <v>0</v>
      </c>
      <c r="HM7" s="238">
        <f>'実績調書【港湾版(陸上・海上)】  '!I43</f>
        <v>0</v>
      </c>
      <c r="HN7" s="238">
        <f>'実績調書【港湾版(陸上・海上)】  '!J43</f>
        <v>0</v>
      </c>
      <c r="HO7" s="238">
        <f>'実績調書【港湾版(陸上・海上)】  '!K43</f>
        <v>0</v>
      </c>
      <c r="HP7" s="238">
        <f>'実績調書【港湾版(陸上・海上)】  '!L43</f>
        <v>0</v>
      </c>
      <c r="HQ7" s="238">
        <f>'実績調書【港湾版(陸上・海上)】  '!M43</f>
        <v>0</v>
      </c>
      <c r="HR7" s="238">
        <f>'実績調書【港湾版(陸上・海上)】  '!N43</f>
        <v>0</v>
      </c>
      <c r="HS7" s="238">
        <f>'実績調書【港湾版(陸上・海上)】  '!O43</f>
        <v>0</v>
      </c>
      <c r="HT7" s="238">
        <f>'実績調書【港湾版(陸上・海上)】  '!P43</f>
        <v>0</v>
      </c>
      <c r="HU7" s="238">
        <f>'実績調書【港湾版(陸上・海上)】  '!Q43</f>
        <v>0</v>
      </c>
      <c r="HV7" s="238">
        <f>'実績調書【港湾版(陸上・海上)】  '!R43</f>
        <v>0</v>
      </c>
      <c r="HW7" s="238">
        <f>'実績調書【港湾版(陸上・海上)】  '!S43</f>
        <v>0</v>
      </c>
      <c r="HX7" s="238">
        <f>'実績調書【港湾版(陸上・海上)】  '!T43</f>
        <v>0</v>
      </c>
      <c r="HY7" s="238">
        <f>'実績調書【港湾版(陸上・海上)】  '!U43</f>
        <v>0</v>
      </c>
      <c r="HZ7" s="238">
        <f>'実績調書【港湾版(陸上・海上)】  '!V43</f>
        <v>0</v>
      </c>
      <c r="IA7" s="238">
        <f>'実績調書【港湾版(陸上・海上)】  '!W43</f>
        <v>0</v>
      </c>
      <c r="IB7" s="238">
        <f>'実績調書【港湾版(陸上・海上)】  '!X43</f>
        <v>0</v>
      </c>
      <c r="IC7" s="238">
        <f>'実績調書【港湾版(陸上・海上)】  '!Y43</f>
        <v>0</v>
      </c>
      <c r="ID7" s="238">
        <f>'実績調書【港湾版(陸上・海上)】  '!Z43</f>
        <v>0</v>
      </c>
      <c r="IE7" s="238">
        <f>'実績調書【港湾版(陸上・海上)】  '!AA43</f>
        <v>0</v>
      </c>
      <c r="IF7" s="238">
        <f>'実績調書【港湾版(陸上・海上)】  '!AB43</f>
        <v>0</v>
      </c>
      <c r="IG7" s="238">
        <f>'実績調書【港湾版(陸上・海上)】  '!AC43</f>
        <v>0</v>
      </c>
      <c r="IH7" s="238">
        <f>'実績調書【港湾版(陸上・海上)】  '!AD43</f>
        <v>0</v>
      </c>
      <c r="II7" s="238">
        <f>'実績調書【港湾版(陸上・海上)】  '!AE43</f>
        <v>0</v>
      </c>
      <c r="IJ7" s="238">
        <f>'実績調書【港湾版(陸上・海上)】  '!AF43</f>
        <v>0</v>
      </c>
      <c r="IK7" s="238">
        <f>'実績調書【港湾版(陸上・海上)】  '!AG43</f>
        <v>0</v>
      </c>
      <c r="IL7" s="238">
        <f>'実績調書【港湾版(陸上・海上)】  '!AH43</f>
        <v>0</v>
      </c>
      <c r="IM7" s="238">
        <f>'実績調書【港湾版(陸上・海上)】  '!AI43</f>
        <v>0</v>
      </c>
      <c r="IN7" s="238">
        <f>'実績調書【港湾版(陸上・海上)】  '!AJ43</f>
        <v>0</v>
      </c>
      <c r="IO7" s="293">
        <f>'実績調書【港湾版(陸上・海上)】  '!AK43</f>
        <v>0</v>
      </c>
      <c r="IP7" s="292">
        <f>'実績調書【港湾版(陸上・海上)】  '!G48</f>
        <v>0</v>
      </c>
      <c r="IQ7" s="238">
        <f>'実績調書【港湾版(陸上・海上)】  '!H48</f>
        <v>0</v>
      </c>
      <c r="IR7" s="238">
        <f>'実績調書【港湾版(陸上・海上)】  '!I48</f>
        <v>0</v>
      </c>
      <c r="IS7" s="238">
        <f>'実績調書【港湾版(陸上・海上)】  '!J48</f>
        <v>0</v>
      </c>
      <c r="IT7" s="238">
        <f>'実績調書【港湾版(陸上・海上)】  '!K48</f>
        <v>0</v>
      </c>
      <c r="IU7" s="238">
        <f>'実績調書【港湾版(陸上・海上)】  '!L48</f>
        <v>0</v>
      </c>
      <c r="IV7" s="238">
        <f>'実績調書【港湾版(陸上・海上)】  '!M48</f>
        <v>0</v>
      </c>
      <c r="IW7" s="238">
        <f>'実績調書【港湾版(陸上・海上)】  '!N48</f>
        <v>0</v>
      </c>
      <c r="IX7" s="238">
        <f>'実績調書【港湾版(陸上・海上)】  '!O48</f>
        <v>0</v>
      </c>
      <c r="IY7" s="238">
        <f>'実績調書【港湾版(陸上・海上)】  '!P48</f>
        <v>0</v>
      </c>
      <c r="IZ7" s="238">
        <f>'実績調書【港湾版(陸上・海上)】  '!Q48</f>
        <v>0</v>
      </c>
      <c r="JA7" s="238">
        <f>'実績調書【港湾版(陸上・海上)】  '!R48</f>
        <v>0</v>
      </c>
      <c r="JB7" s="238">
        <f>'実績調書【港湾版(陸上・海上)】  '!S48</f>
        <v>0</v>
      </c>
      <c r="JC7" s="238">
        <f>'実績調書【港湾版(陸上・海上)】  '!T48</f>
        <v>0</v>
      </c>
      <c r="JD7" s="238">
        <f>'実績調書【港湾版(陸上・海上)】  '!U48</f>
        <v>0</v>
      </c>
      <c r="JE7" s="238">
        <f>'実績調書【港湾版(陸上・海上)】  '!V48</f>
        <v>0</v>
      </c>
      <c r="JF7" s="238">
        <f>'実績調書【港湾版(陸上・海上)】  '!W48</f>
        <v>0</v>
      </c>
      <c r="JG7" s="238">
        <f>'実績調書【港湾版(陸上・海上)】  '!X48</f>
        <v>0</v>
      </c>
      <c r="JH7" s="238">
        <f>'実績調書【港湾版(陸上・海上)】  '!Y48</f>
        <v>0</v>
      </c>
      <c r="JI7" s="238">
        <f>'実績調書【港湾版(陸上・海上)】  '!Z48</f>
        <v>0</v>
      </c>
      <c r="JJ7" s="238">
        <f>'実績調書【港湾版(陸上・海上)】  '!AA48</f>
        <v>0</v>
      </c>
      <c r="JK7" s="238">
        <f>'実績調書【港湾版(陸上・海上)】  '!AB48</f>
        <v>0</v>
      </c>
      <c r="JL7" s="238">
        <f>'実績調書【港湾版(陸上・海上)】  '!AC48</f>
        <v>0</v>
      </c>
      <c r="JM7" s="238">
        <f>'実績調書【港湾版(陸上・海上)】  '!AD48</f>
        <v>0</v>
      </c>
      <c r="JN7" s="238">
        <f>'実績調書【港湾版(陸上・海上)】  '!AE48</f>
        <v>0</v>
      </c>
      <c r="JO7" s="238">
        <f>'実績調書【港湾版(陸上・海上)】  '!AF48</f>
        <v>0</v>
      </c>
      <c r="JP7" s="238">
        <f>'実績調書【港湾版(陸上・海上)】  '!AG48</f>
        <v>0</v>
      </c>
      <c r="JQ7" s="238">
        <f>'実績調書【港湾版(陸上・海上)】  '!AH48</f>
        <v>0</v>
      </c>
      <c r="JR7" s="238">
        <f>'実績調書【港湾版(陸上・海上)】  '!AI48</f>
        <v>0</v>
      </c>
      <c r="JS7" s="293">
        <f>'実績調書【港湾版(陸上・海上)】  '!AJ48</f>
        <v>0</v>
      </c>
      <c r="JT7" s="292">
        <f ca="1">IF('実績調書【港湾版(陸上・海上)】  '!G51="年末",0,'実績調書【港湾版(陸上・海上)】  '!G53)</f>
        <v>0</v>
      </c>
      <c r="JU7" s="238">
        <f ca="1">IF('実績調書【港湾版(陸上・海上)】  '!H51="年末",0,'実績調書【港湾版(陸上・海上)】  '!H53)</f>
        <v>0</v>
      </c>
      <c r="JV7" s="238">
        <f ca="1">IF('実績調書【港湾版(陸上・海上)】  '!I51="年末",0,'実績調書【港湾版(陸上・海上)】  '!I53)</f>
        <v>0</v>
      </c>
      <c r="JW7" s="238">
        <f ca="1">IF('実績調書【港湾版(陸上・海上)】  '!J51="年末",0,'実績調書【港湾版(陸上・海上)】  '!J53)</f>
        <v>0</v>
      </c>
      <c r="JX7" s="238">
        <f ca="1">IF('実績調書【港湾版(陸上・海上)】  '!K51="年末",0,'実績調書【港湾版(陸上・海上)】  '!K53)</f>
        <v>0</v>
      </c>
      <c r="JY7" s="238">
        <f ca="1">IF('実績調書【港湾版(陸上・海上)】  '!L51="年末",0,'実績調書【港湾版(陸上・海上)】  '!L53)</f>
        <v>0</v>
      </c>
      <c r="JZ7" s="238">
        <f ca="1">IF('実績調書【港湾版(陸上・海上)】  '!M51="年末",0,'実績調書【港湾版(陸上・海上)】  '!M53)</f>
        <v>0</v>
      </c>
      <c r="KA7" s="238">
        <f ca="1">IF('実績調書【港湾版(陸上・海上)】  '!N51="年末",0,'実績調書【港湾版(陸上・海上)】  '!N53)</f>
        <v>0</v>
      </c>
      <c r="KB7" s="238">
        <f ca="1">IF('実績調書【港湾版(陸上・海上)】  '!O51="年末",0,'実績調書【港湾版(陸上・海上)】  '!O53)</f>
        <v>0</v>
      </c>
      <c r="KC7" s="238">
        <f ca="1">IF('実績調書【港湾版(陸上・海上)】  '!P51="年末",0,'実績調書【港湾版(陸上・海上)】  '!P53)</f>
        <v>0</v>
      </c>
      <c r="KD7" s="238">
        <f ca="1">IF('実績調書【港湾版(陸上・海上)】  '!Q51="年末",0,'実績調書【港湾版(陸上・海上)】  '!Q53)</f>
        <v>0</v>
      </c>
      <c r="KE7" s="238">
        <f ca="1">IF('実績調書【港湾版(陸上・海上)】  '!R51="年末",0,'実績調書【港湾版(陸上・海上)】  '!R53)</f>
        <v>0</v>
      </c>
      <c r="KF7" s="238">
        <f ca="1">IF('実績調書【港湾版(陸上・海上)】  '!S51="年末",0,'実績調書【港湾版(陸上・海上)】  '!S53)</f>
        <v>0</v>
      </c>
      <c r="KG7" s="238">
        <f ca="1">IF('実績調書【港湾版(陸上・海上)】  '!T51="年末",0,'実績調書【港湾版(陸上・海上)】  '!T53)</f>
        <v>0</v>
      </c>
      <c r="KH7" s="238">
        <f ca="1">IF('実績調書【港湾版(陸上・海上)】  '!U51="年末",0,'実績調書【港湾版(陸上・海上)】  '!U53)</f>
        <v>0</v>
      </c>
      <c r="KI7" s="238">
        <f ca="1">IF('実績調書【港湾版(陸上・海上)】  '!V51="年末",0,'実績調書【港湾版(陸上・海上)】  '!V53)</f>
        <v>0</v>
      </c>
      <c r="KJ7" s="238">
        <f ca="1">IF('実績調書【港湾版(陸上・海上)】  '!W51="年末",0,'実績調書【港湾版(陸上・海上)】  '!W53)</f>
        <v>0</v>
      </c>
      <c r="KK7" s="238">
        <f ca="1">IF('実績調書【港湾版(陸上・海上)】  '!X51="年末",0,'実績調書【港湾版(陸上・海上)】  '!X53)</f>
        <v>0</v>
      </c>
      <c r="KL7" s="238">
        <f ca="1">IF('実績調書【港湾版(陸上・海上)】  '!Y51="年末",0,'実績調書【港湾版(陸上・海上)】  '!Y53)</f>
        <v>0</v>
      </c>
      <c r="KM7" s="238">
        <f ca="1">IF('実績調書【港湾版(陸上・海上)】  '!Z51="年末",0,'実績調書【港湾版(陸上・海上)】  '!Z53)</f>
        <v>0</v>
      </c>
      <c r="KN7" s="238">
        <f ca="1">IF('実績調書【港湾版(陸上・海上)】  '!AA51="年末",0,'実績調書【港湾版(陸上・海上)】  '!AA53)</f>
        <v>0</v>
      </c>
      <c r="KO7" s="238">
        <f ca="1">IF('実績調書【港湾版(陸上・海上)】  '!AB51="年末",0,'実績調書【港湾版(陸上・海上)】  '!AB53)</f>
        <v>0</v>
      </c>
      <c r="KP7" s="238">
        <f ca="1">IF('実績調書【港湾版(陸上・海上)】  '!AC51="年末",0,'実績調書【港湾版(陸上・海上)】  '!AC53)</f>
        <v>0</v>
      </c>
      <c r="KQ7" s="238">
        <f ca="1">IF('実績調書【港湾版(陸上・海上)】  '!AD51="年末",0,'実績調書【港湾版(陸上・海上)】  '!AD53)</f>
        <v>0</v>
      </c>
      <c r="KR7" s="238">
        <f ca="1">IF('実績調書【港湾版(陸上・海上)】  '!AE51="年末",0,'実績調書【港湾版(陸上・海上)】  '!AE53)</f>
        <v>0</v>
      </c>
      <c r="KS7" s="238">
        <f ca="1">IF('実績調書【港湾版(陸上・海上)】  '!AF51="年末",0,'実績調書【港湾版(陸上・海上)】  '!AF53)</f>
        <v>0</v>
      </c>
      <c r="KT7" s="238">
        <f ca="1">IF('実績調書【港湾版(陸上・海上)】  '!AG51="年末",0,'実績調書【港湾版(陸上・海上)】  '!AG53)</f>
        <v>0</v>
      </c>
      <c r="KU7" s="312">
        <f ca="1">IF('実績調書【港湾版(陸上・海上)】  '!AH51="年末",0,'実績調書【港湾版(陸上・海上)】  '!AH53)</f>
        <v>0</v>
      </c>
      <c r="KV7" s="313">
        <f>IF('実績調書【港湾版(陸上・海上)】  '!AI51="年末",0,'実績調書【港湾版(陸上・海上)】  '!AI53)</f>
        <v>0</v>
      </c>
      <c r="KW7" s="238">
        <f>IF('実績調書【港湾版(陸上・海上)】  '!AJ51="年末",0,'実績調書【港湾版(陸上・海上)】  '!AJ53)</f>
        <v>0</v>
      </c>
      <c r="KX7" s="293">
        <f>IF('実績調書【港湾版(陸上・海上)】  '!AK51="年末",0,'実績調書【港湾版(陸上・海上)】  '!AK53)</f>
        <v>0</v>
      </c>
      <c r="KY7" s="292">
        <f>IF('実績調書【港湾版(陸上・海上)】  '!G56="年始",0,'実績調書【港湾版(陸上・海上)】  '!G58)</f>
        <v>0</v>
      </c>
      <c r="KZ7" s="238">
        <f>IF('実績調書【港湾版(陸上・海上)】  '!H56="年始",0,'実績調書【港湾版(陸上・海上)】  '!H58)</f>
        <v>0</v>
      </c>
      <c r="LA7" s="314">
        <f>IF('実績調書【港湾版(陸上・海上)】  '!I56="年始",0,'実績調書【港湾版(陸上・海上)】  '!I58)</f>
        <v>0</v>
      </c>
      <c r="LB7" s="237">
        <f ca="1">IF('実績調書【港湾版(陸上・海上)】  '!J56="年始",0,'実績調書【港湾版(陸上・海上)】  '!J58)</f>
        <v>0</v>
      </c>
      <c r="LC7" s="238">
        <f ca="1">IF('実績調書【港湾版(陸上・海上)】  '!K56="年始",0,'実績調書【港湾版(陸上・海上)】  '!K58)</f>
        <v>0</v>
      </c>
      <c r="LD7" s="238">
        <f ca="1">IF('実績調書【港湾版(陸上・海上)】  '!L56="年始",0,'実績調書【港湾版(陸上・海上)】  '!L58)</f>
        <v>0</v>
      </c>
      <c r="LE7" s="238">
        <f ca="1">IF('実績調書【港湾版(陸上・海上)】  '!M56="年始",0,'実績調書【港湾版(陸上・海上)】  '!M58)</f>
        <v>0</v>
      </c>
      <c r="LF7" s="238">
        <f ca="1">IF('実績調書【港湾版(陸上・海上)】  '!N56="年始",0,'実績調書【港湾版(陸上・海上)】  '!N58)</f>
        <v>0</v>
      </c>
      <c r="LG7" s="238">
        <f ca="1">IF('実績調書【港湾版(陸上・海上)】  '!O56="年始",0,'実績調書【港湾版(陸上・海上)】  '!O58)</f>
        <v>0</v>
      </c>
      <c r="LH7" s="238">
        <f ca="1">IF('実績調書【港湾版(陸上・海上)】  '!P56="年始",0,'実績調書【港湾版(陸上・海上)】  '!P58)</f>
        <v>0</v>
      </c>
      <c r="LI7" s="238">
        <f ca="1">IF('実績調書【港湾版(陸上・海上)】  '!Q56="年始",0,'実績調書【港湾版(陸上・海上)】  '!Q58)</f>
        <v>0</v>
      </c>
      <c r="LJ7" s="238">
        <f ca="1">IF('実績調書【港湾版(陸上・海上)】  '!R56="年始",0,'実績調書【港湾版(陸上・海上)】  '!R58)</f>
        <v>0</v>
      </c>
      <c r="LK7" s="238">
        <f ca="1">IF('実績調書【港湾版(陸上・海上)】  '!S56="年始",0,'実績調書【港湾版(陸上・海上)】  '!S58)</f>
        <v>0</v>
      </c>
      <c r="LL7" s="238">
        <f ca="1">IF('実績調書【港湾版(陸上・海上)】  '!T56="年始",0,'実績調書【港湾版(陸上・海上)】  '!T58)</f>
        <v>0</v>
      </c>
      <c r="LM7" s="238">
        <f ca="1">IF('実績調書【港湾版(陸上・海上)】  '!U56="年始",0,'実績調書【港湾版(陸上・海上)】  '!U58)</f>
        <v>0</v>
      </c>
      <c r="LN7" s="238">
        <f ca="1">IF('実績調書【港湾版(陸上・海上)】  '!V56="年始",0,'実績調書【港湾版(陸上・海上)】  '!V58)</f>
        <v>0</v>
      </c>
      <c r="LO7" s="238">
        <f ca="1">IF('実績調書【港湾版(陸上・海上)】  '!W56="年始",0,'実績調書【港湾版(陸上・海上)】  '!W58)</f>
        <v>0</v>
      </c>
      <c r="LP7" s="238">
        <f ca="1">IF('実績調書【港湾版(陸上・海上)】  '!X56="年始",0,'実績調書【港湾版(陸上・海上)】  '!X58)</f>
        <v>0</v>
      </c>
      <c r="LQ7" s="238">
        <f ca="1">IF('実績調書【港湾版(陸上・海上)】  '!Y56="年始",0,'実績調書【港湾版(陸上・海上)】  '!Y58)</f>
        <v>0</v>
      </c>
      <c r="LR7" s="238">
        <f ca="1">IF('実績調書【港湾版(陸上・海上)】  '!Z56="年始",0,'実績調書【港湾版(陸上・海上)】  '!Z58)</f>
        <v>0</v>
      </c>
      <c r="LS7" s="238">
        <f ca="1">IF('実績調書【港湾版(陸上・海上)】  '!AA56="年始",0,'実績調書【港湾版(陸上・海上)】  '!AA58)</f>
        <v>0</v>
      </c>
      <c r="LT7" s="238">
        <f ca="1">IF('実績調書【港湾版(陸上・海上)】  '!AB56="年始",0,'実績調書【港湾版(陸上・海上)】  '!AB58)</f>
        <v>0</v>
      </c>
      <c r="LU7" s="238">
        <f ca="1">IF('実績調書【港湾版(陸上・海上)】  '!AC56="年始",0,'実績調書【港湾版(陸上・海上)】  '!AC58)</f>
        <v>0</v>
      </c>
      <c r="LV7" s="238">
        <f ca="1">IF('実績調書【港湾版(陸上・海上)】  '!AD56="年始",0,'実績調書【港湾版(陸上・海上)】  '!AD58)</f>
        <v>0</v>
      </c>
      <c r="LW7" s="238">
        <f ca="1">IF('実績調書【港湾版(陸上・海上)】  '!AE56="年始",0,'実績調書【港湾版(陸上・海上)】  '!AE58)</f>
        <v>0</v>
      </c>
      <c r="LX7" s="238">
        <f ca="1">IF('実績調書【港湾版(陸上・海上)】  '!AF56="年始",0,'実績調書【港湾版(陸上・海上)】  '!AF58)</f>
        <v>0</v>
      </c>
      <c r="LY7" s="238">
        <f ca="1">IF('実績調書【港湾版(陸上・海上)】  '!AG56="年始",0,'実績調書【港湾版(陸上・海上)】  '!AG58)</f>
        <v>0</v>
      </c>
      <c r="LZ7" s="238">
        <f ca="1">IF('実績調書【港湾版(陸上・海上)】  '!AH56="年始",0,'実績調書【港湾版(陸上・海上)】  '!AH58)</f>
        <v>0</v>
      </c>
      <c r="MA7" s="238">
        <f ca="1">IF('実績調書【港湾版(陸上・海上)】  '!AI56="年始",0,'実績調書【港湾版(陸上・海上)】  '!AI58)</f>
        <v>0</v>
      </c>
      <c r="MB7" s="238">
        <f ca="1">IF('実績調書【港湾版(陸上・海上)】  '!AJ56="年始",0,'実績調書【港湾版(陸上・海上)】  '!AJ58)</f>
        <v>0</v>
      </c>
      <c r="MC7" s="293">
        <f ca="1">IF('実績調書【港湾版(陸上・海上)】  '!AK56="年始",0,'実績調書【港湾版(陸上・海上)】  '!AK58)</f>
        <v>0</v>
      </c>
      <c r="MD7" s="292">
        <f>'実績調書【港湾版(陸上・海上)】  '!G63</f>
        <v>0</v>
      </c>
      <c r="ME7" s="238">
        <f>'実績調書【港湾版(陸上・海上)】  '!H63</f>
        <v>0</v>
      </c>
      <c r="MF7" s="238">
        <f>'実績調書【港湾版(陸上・海上)】  '!I63</f>
        <v>0</v>
      </c>
      <c r="MG7" s="238">
        <f>'実績調書【港湾版(陸上・海上)】  '!J63</f>
        <v>0</v>
      </c>
      <c r="MH7" s="238">
        <f>'実績調書【港湾版(陸上・海上)】  '!K63</f>
        <v>0</v>
      </c>
      <c r="MI7" s="238">
        <f>'実績調書【港湾版(陸上・海上)】  '!L63</f>
        <v>0</v>
      </c>
      <c r="MJ7" s="238">
        <f>'実績調書【港湾版(陸上・海上)】  '!M63</f>
        <v>0</v>
      </c>
      <c r="MK7" s="238">
        <f>'実績調書【港湾版(陸上・海上)】  '!N63</f>
        <v>0</v>
      </c>
      <c r="ML7" s="238">
        <f>'実績調書【港湾版(陸上・海上)】  '!O63</f>
        <v>0</v>
      </c>
      <c r="MM7" s="238">
        <f>'実績調書【港湾版(陸上・海上)】  '!P63</f>
        <v>0</v>
      </c>
      <c r="MN7" s="238">
        <f>'実績調書【港湾版(陸上・海上)】  '!Q63</f>
        <v>0</v>
      </c>
      <c r="MO7" s="238">
        <f>'実績調書【港湾版(陸上・海上)】  '!R63</f>
        <v>0</v>
      </c>
      <c r="MP7" s="238">
        <f>'実績調書【港湾版(陸上・海上)】  '!S63</f>
        <v>0</v>
      </c>
      <c r="MQ7" s="238">
        <f>'実績調書【港湾版(陸上・海上)】  '!T63</f>
        <v>0</v>
      </c>
      <c r="MR7" s="238">
        <f>'実績調書【港湾版(陸上・海上)】  '!U63</f>
        <v>0</v>
      </c>
      <c r="MS7" s="238">
        <f>'実績調書【港湾版(陸上・海上)】  '!V63</f>
        <v>0</v>
      </c>
      <c r="MT7" s="238">
        <f>'実績調書【港湾版(陸上・海上)】  '!W63</f>
        <v>0</v>
      </c>
      <c r="MU7" s="238">
        <f>'実績調書【港湾版(陸上・海上)】  '!X63</f>
        <v>0</v>
      </c>
      <c r="MV7" s="238">
        <f>'実績調書【港湾版(陸上・海上)】  '!Y63</f>
        <v>0</v>
      </c>
      <c r="MW7" s="238">
        <f>'実績調書【港湾版(陸上・海上)】  '!Z63</f>
        <v>0</v>
      </c>
      <c r="MX7" s="238">
        <f>'実績調書【港湾版(陸上・海上)】  '!AA63</f>
        <v>0</v>
      </c>
      <c r="MY7" s="238">
        <f>'実績調書【港湾版(陸上・海上)】  '!AB63</f>
        <v>0</v>
      </c>
      <c r="MZ7" s="238">
        <f>'実績調書【港湾版(陸上・海上)】  '!AC63</f>
        <v>0</v>
      </c>
      <c r="NA7" s="238">
        <f>'実績調書【港湾版(陸上・海上)】  '!AD63</f>
        <v>0</v>
      </c>
      <c r="NB7" s="238">
        <f>'実績調書【港湾版(陸上・海上)】  '!AE63</f>
        <v>0</v>
      </c>
      <c r="NC7" s="238">
        <f>'実績調書【港湾版(陸上・海上)】  '!AF63</f>
        <v>0</v>
      </c>
      <c r="ND7" s="238">
        <f>'実績調書【港湾版(陸上・海上)】  '!AG63</f>
        <v>0</v>
      </c>
      <c r="NE7" s="238">
        <f>'実績調書【港湾版(陸上・海上)】  '!AH63</f>
        <v>0</v>
      </c>
      <c r="NF7" s="293">
        <f>'実績調書【港湾版(陸上・海上)】  '!AI63</f>
        <v>0</v>
      </c>
      <c r="NG7" s="292">
        <f>'実績調書【港湾版(陸上・海上)】  '!G68</f>
        <v>0</v>
      </c>
      <c r="NH7" s="238">
        <f>'実績調書【港湾版(陸上・海上)】  '!H68</f>
        <v>0</v>
      </c>
      <c r="NI7" s="238">
        <f>'実績調書【港湾版(陸上・海上)】  '!I68</f>
        <v>0</v>
      </c>
      <c r="NJ7" s="238">
        <f>'実績調書【港湾版(陸上・海上)】  '!J68</f>
        <v>0</v>
      </c>
      <c r="NK7" s="238">
        <f>'実績調書【港湾版(陸上・海上)】  '!K68</f>
        <v>0</v>
      </c>
      <c r="NL7" s="238">
        <f>'実績調書【港湾版(陸上・海上)】  '!L68</f>
        <v>0</v>
      </c>
      <c r="NM7" s="238">
        <f>'実績調書【港湾版(陸上・海上)】  '!M68</f>
        <v>0</v>
      </c>
      <c r="NN7" s="238">
        <f>'実績調書【港湾版(陸上・海上)】  '!N68</f>
        <v>0</v>
      </c>
      <c r="NO7" s="238">
        <f>'実績調書【港湾版(陸上・海上)】  '!O68</f>
        <v>0</v>
      </c>
      <c r="NP7" s="238">
        <f>'実績調書【港湾版(陸上・海上)】  '!P68</f>
        <v>0</v>
      </c>
      <c r="NQ7" s="238">
        <f>'実績調書【港湾版(陸上・海上)】  '!Q68</f>
        <v>0</v>
      </c>
      <c r="NR7" s="238">
        <f>'実績調書【港湾版(陸上・海上)】  '!R68</f>
        <v>0</v>
      </c>
      <c r="NS7" s="238">
        <f>'実績調書【港湾版(陸上・海上)】  '!S68</f>
        <v>0</v>
      </c>
      <c r="NT7" s="238">
        <f>'実績調書【港湾版(陸上・海上)】  '!T68</f>
        <v>0</v>
      </c>
      <c r="NU7" s="238">
        <f>'実績調書【港湾版(陸上・海上)】  '!U68</f>
        <v>0</v>
      </c>
      <c r="NV7" s="238">
        <f>'実績調書【港湾版(陸上・海上)】  '!V68</f>
        <v>0</v>
      </c>
      <c r="NW7" s="238">
        <f>'実績調書【港湾版(陸上・海上)】  '!W68</f>
        <v>0</v>
      </c>
      <c r="NX7" s="238">
        <f>'実績調書【港湾版(陸上・海上)】  '!X68</f>
        <v>0</v>
      </c>
      <c r="NY7" s="238">
        <f>'実績調書【港湾版(陸上・海上)】  '!Y68</f>
        <v>0</v>
      </c>
      <c r="NZ7" s="238">
        <f>'実績調書【港湾版(陸上・海上)】  '!Z68</f>
        <v>0</v>
      </c>
      <c r="OA7" s="238">
        <f>'実績調書【港湾版(陸上・海上)】  '!AA68</f>
        <v>0</v>
      </c>
      <c r="OB7" s="238">
        <f>'実績調書【港湾版(陸上・海上)】  '!AB68</f>
        <v>0</v>
      </c>
      <c r="OC7" s="238">
        <f>'実績調書【港湾版(陸上・海上)】  '!AC68</f>
        <v>0</v>
      </c>
      <c r="OD7" s="238">
        <f>'実績調書【港湾版(陸上・海上)】  '!AD68</f>
        <v>0</v>
      </c>
      <c r="OE7" s="238">
        <f>'実績調書【港湾版(陸上・海上)】  '!AE68</f>
        <v>0</v>
      </c>
      <c r="OF7" s="238">
        <f>'実績調書【港湾版(陸上・海上)】  '!AF68</f>
        <v>0</v>
      </c>
      <c r="OG7" s="238">
        <f>'実績調書【港湾版(陸上・海上)】  '!AG68</f>
        <v>0</v>
      </c>
      <c r="OH7" s="238">
        <f>'実績調書【港湾版(陸上・海上)】  '!AH68</f>
        <v>0</v>
      </c>
      <c r="OI7" s="238">
        <f>'実績調書【港湾版(陸上・海上)】  '!AI68</f>
        <v>0</v>
      </c>
      <c r="OJ7" s="238">
        <f>'実績調書【港湾版(陸上・海上)】  '!AJ68</f>
        <v>0</v>
      </c>
      <c r="OK7" s="293">
        <f>'実績調書【港湾版(陸上・海上)】  '!AK68</f>
        <v>0</v>
      </c>
      <c r="ON7" s="39"/>
    </row>
    <row r="8" spans="2:404" ht="13.5" customHeight="1" x14ac:dyDescent="0.15">
      <c r="B8" s="302" t="s">
        <v>10</v>
      </c>
      <c r="C8" s="401" t="s">
        <v>234</v>
      </c>
      <c r="D8" s="303"/>
      <c r="E8" s="292">
        <f>'実績調書【港湾版(陸上・海上)】  '!G9</f>
        <v>0</v>
      </c>
      <c r="F8" s="238">
        <f>'実績調書【港湾版(陸上・海上)】  '!H9</f>
        <v>0</v>
      </c>
      <c r="G8" s="238">
        <f>'実績調書【港湾版(陸上・海上)】  '!I9</f>
        <v>0</v>
      </c>
      <c r="H8" s="238">
        <f>'実績調書【港湾版(陸上・海上)】  '!J9</f>
        <v>0</v>
      </c>
      <c r="I8" s="238">
        <f>'実績調書【港湾版(陸上・海上)】  '!K9</f>
        <v>0</v>
      </c>
      <c r="J8" s="238">
        <f>'実績調書【港湾版(陸上・海上)】  '!L9</f>
        <v>0</v>
      </c>
      <c r="K8" s="238">
        <f>'実績調書【港湾版(陸上・海上)】  '!M9</f>
        <v>0</v>
      </c>
      <c r="L8" s="238">
        <f>'実績調書【港湾版(陸上・海上)】  '!N9</f>
        <v>0</v>
      </c>
      <c r="M8" s="238">
        <f>'実績調書【港湾版(陸上・海上)】  '!O9</f>
        <v>0</v>
      </c>
      <c r="N8" s="238">
        <f>'実績調書【港湾版(陸上・海上)】  '!P9</f>
        <v>0</v>
      </c>
      <c r="O8" s="238">
        <f>'実績調書【港湾版(陸上・海上)】  '!Q9</f>
        <v>0</v>
      </c>
      <c r="P8" s="238">
        <f>'実績調書【港湾版(陸上・海上)】  '!R9</f>
        <v>0</v>
      </c>
      <c r="Q8" s="238">
        <f>'実績調書【港湾版(陸上・海上)】  '!S9</f>
        <v>0</v>
      </c>
      <c r="R8" s="238">
        <f>'実績調書【港湾版(陸上・海上)】  '!T9</f>
        <v>0</v>
      </c>
      <c r="S8" s="238">
        <f>'実績調書【港湾版(陸上・海上)】  '!U9</f>
        <v>0</v>
      </c>
      <c r="T8" s="238">
        <f>'実績調書【港湾版(陸上・海上)】  '!V9</f>
        <v>0</v>
      </c>
      <c r="U8" s="238">
        <f>'実績調書【港湾版(陸上・海上)】  '!W9</f>
        <v>0</v>
      </c>
      <c r="V8" s="238">
        <f>'実績調書【港湾版(陸上・海上)】  '!X9</f>
        <v>0</v>
      </c>
      <c r="W8" s="238">
        <f>'実績調書【港湾版(陸上・海上)】  '!Y9</f>
        <v>0</v>
      </c>
      <c r="X8" s="238">
        <f>'実績調書【港湾版(陸上・海上)】  '!Z9</f>
        <v>0</v>
      </c>
      <c r="Y8" s="238">
        <f>'実績調書【港湾版(陸上・海上)】  '!AA9</f>
        <v>0</v>
      </c>
      <c r="Z8" s="238">
        <f>'実績調書【港湾版(陸上・海上)】  '!AB9</f>
        <v>0</v>
      </c>
      <c r="AA8" s="238">
        <f>'実績調書【港湾版(陸上・海上)】  '!AC9</f>
        <v>0</v>
      </c>
      <c r="AB8" s="238">
        <f>'実績調書【港湾版(陸上・海上)】  '!AD9</f>
        <v>0</v>
      </c>
      <c r="AC8" s="238">
        <f>'実績調書【港湾版(陸上・海上)】  '!AE9</f>
        <v>0</v>
      </c>
      <c r="AD8" s="238">
        <f>'実績調書【港湾版(陸上・海上)】  '!AF9</f>
        <v>0</v>
      </c>
      <c r="AE8" s="238">
        <f>'実績調書【港湾版(陸上・海上)】  '!AG9</f>
        <v>0</v>
      </c>
      <c r="AF8" s="238">
        <f>'実績調書【港湾版(陸上・海上)】  '!AH9</f>
        <v>0</v>
      </c>
      <c r="AG8" s="238">
        <f>'実績調書【港湾版(陸上・海上)】  '!AI9</f>
        <v>0</v>
      </c>
      <c r="AH8" s="238">
        <f>'実績調書【港湾版(陸上・海上)】  '!AJ9</f>
        <v>0</v>
      </c>
      <c r="AI8" s="293">
        <f>'実績調書【港湾版(陸上・海上)】  '!AK9</f>
        <v>0</v>
      </c>
      <c r="AJ8" s="292">
        <f>'実績調書【港湾版(陸上・海上)】  '!G14</f>
        <v>0</v>
      </c>
      <c r="AK8" s="238">
        <f>'実績調書【港湾版(陸上・海上)】  '!H14</f>
        <v>0</v>
      </c>
      <c r="AL8" s="238">
        <f>'実績調書【港湾版(陸上・海上)】  '!I14</f>
        <v>0</v>
      </c>
      <c r="AM8" s="238">
        <f>'実績調書【港湾版(陸上・海上)】  '!J14</f>
        <v>0</v>
      </c>
      <c r="AN8" s="238">
        <f>'実績調書【港湾版(陸上・海上)】  '!K14</f>
        <v>0</v>
      </c>
      <c r="AO8" s="238">
        <f>'実績調書【港湾版(陸上・海上)】  '!L14</f>
        <v>0</v>
      </c>
      <c r="AP8" s="238">
        <f>'実績調書【港湾版(陸上・海上)】  '!M14</f>
        <v>0</v>
      </c>
      <c r="AQ8" s="238">
        <f>'実績調書【港湾版(陸上・海上)】  '!N14</f>
        <v>0</v>
      </c>
      <c r="AR8" s="238">
        <f>'実績調書【港湾版(陸上・海上)】  '!O14</f>
        <v>0</v>
      </c>
      <c r="AS8" s="238">
        <f>'実績調書【港湾版(陸上・海上)】  '!P14</f>
        <v>0</v>
      </c>
      <c r="AT8" s="238">
        <f>'実績調書【港湾版(陸上・海上)】  '!Q14</f>
        <v>0</v>
      </c>
      <c r="AU8" s="238">
        <f>'実績調書【港湾版(陸上・海上)】  '!R14</f>
        <v>0</v>
      </c>
      <c r="AV8" s="238">
        <f>'実績調書【港湾版(陸上・海上)】  '!S14</f>
        <v>0</v>
      </c>
      <c r="AW8" s="238">
        <f>'実績調書【港湾版(陸上・海上)】  '!T14</f>
        <v>0</v>
      </c>
      <c r="AX8" s="238">
        <f>'実績調書【港湾版(陸上・海上)】  '!U14</f>
        <v>0</v>
      </c>
      <c r="AY8" s="238">
        <f>'実績調書【港湾版(陸上・海上)】  '!V14</f>
        <v>0</v>
      </c>
      <c r="AZ8" s="238">
        <f>'実績調書【港湾版(陸上・海上)】  '!W14</f>
        <v>0</v>
      </c>
      <c r="BA8" s="238">
        <f>'実績調書【港湾版(陸上・海上)】  '!X14</f>
        <v>0</v>
      </c>
      <c r="BB8" s="238">
        <f>'実績調書【港湾版(陸上・海上)】  '!Y14</f>
        <v>0</v>
      </c>
      <c r="BC8" s="238">
        <f>'実績調書【港湾版(陸上・海上)】  '!Z14</f>
        <v>0</v>
      </c>
      <c r="BD8" s="238">
        <f>'実績調書【港湾版(陸上・海上)】  '!AA14</f>
        <v>0</v>
      </c>
      <c r="BE8" s="238">
        <f>'実績調書【港湾版(陸上・海上)】  '!AB14</f>
        <v>0</v>
      </c>
      <c r="BF8" s="238">
        <f>'実績調書【港湾版(陸上・海上)】  '!AC14</f>
        <v>0</v>
      </c>
      <c r="BG8" s="238">
        <f>'実績調書【港湾版(陸上・海上)】  '!AD14</f>
        <v>0</v>
      </c>
      <c r="BH8" s="238">
        <f>'実績調書【港湾版(陸上・海上)】  '!AE14</f>
        <v>0</v>
      </c>
      <c r="BI8" s="238">
        <f>'実績調書【港湾版(陸上・海上)】  '!AF14</f>
        <v>0</v>
      </c>
      <c r="BJ8" s="238">
        <f>'実績調書【港湾版(陸上・海上)】  '!AG14</f>
        <v>0</v>
      </c>
      <c r="BK8" s="238">
        <f>'実績調書【港湾版(陸上・海上)】  '!AH14</f>
        <v>0</v>
      </c>
      <c r="BL8" s="238">
        <f>'実績調書【港湾版(陸上・海上)】  '!AI14</f>
        <v>0</v>
      </c>
      <c r="BM8" s="293">
        <f>'実績調書【港湾版(陸上・海上)】  '!AJ14</f>
        <v>0</v>
      </c>
      <c r="BN8" s="292">
        <f>'実績調書【港湾版(陸上・海上)】  '!G19</f>
        <v>0</v>
      </c>
      <c r="BO8" s="238">
        <f>'実績調書【港湾版(陸上・海上)】  '!H19</f>
        <v>0</v>
      </c>
      <c r="BP8" s="238">
        <f>'実績調書【港湾版(陸上・海上)】  '!I19</f>
        <v>0</v>
      </c>
      <c r="BQ8" s="238">
        <f>'実績調書【港湾版(陸上・海上)】  '!J19</f>
        <v>0</v>
      </c>
      <c r="BR8" s="238">
        <f>'実績調書【港湾版(陸上・海上)】  '!K19</f>
        <v>0</v>
      </c>
      <c r="BS8" s="238">
        <f>'実績調書【港湾版(陸上・海上)】  '!L19</f>
        <v>0</v>
      </c>
      <c r="BT8" s="238">
        <f>'実績調書【港湾版(陸上・海上)】  '!M19</f>
        <v>0</v>
      </c>
      <c r="BU8" s="238">
        <f>'実績調書【港湾版(陸上・海上)】  '!N19</f>
        <v>0</v>
      </c>
      <c r="BV8" s="238">
        <f>'実績調書【港湾版(陸上・海上)】  '!O19</f>
        <v>0</v>
      </c>
      <c r="BW8" s="238">
        <f>'実績調書【港湾版(陸上・海上)】  '!P19</f>
        <v>0</v>
      </c>
      <c r="BX8" s="238">
        <f>'実績調書【港湾版(陸上・海上)】  '!Q19</f>
        <v>0</v>
      </c>
      <c r="BY8" s="238">
        <f>'実績調書【港湾版(陸上・海上)】  '!R19</f>
        <v>0</v>
      </c>
      <c r="BZ8" s="238">
        <f>'実績調書【港湾版(陸上・海上)】  '!S19</f>
        <v>0</v>
      </c>
      <c r="CA8" s="238">
        <f>'実績調書【港湾版(陸上・海上)】  '!T19</f>
        <v>0</v>
      </c>
      <c r="CB8" s="238">
        <f>'実績調書【港湾版(陸上・海上)】  '!U19</f>
        <v>0</v>
      </c>
      <c r="CC8" s="238">
        <f>'実績調書【港湾版(陸上・海上)】  '!V19</f>
        <v>0</v>
      </c>
      <c r="CD8" s="238">
        <f>'実績調書【港湾版(陸上・海上)】  '!W19</f>
        <v>0</v>
      </c>
      <c r="CE8" s="238">
        <f>'実績調書【港湾版(陸上・海上)】  '!X19</f>
        <v>0</v>
      </c>
      <c r="CF8" s="238">
        <f>'実績調書【港湾版(陸上・海上)】  '!Y19</f>
        <v>0</v>
      </c>
      <c r="CG8" s="238">
        <f>'実績調書【港湾版(陸上・海上)】  '!Z19</f>
        <v>0</v>
      </c>
      <c r="CH8" s="238">
        <f>'実績調書【港湾版(陸上・海上)】  '!AA19</f>
        <v>0</v>
      </c>
      <c r="CI8" s="238">
        <f>'実績調書【港湾版(陸上・海上)】  '!AB19</f>
        <v>0</v>
      </c>
      <c r="CJ8" s="238">
        <f>'実績調書【港湾版(陸上・海上)】  '!AC19</f>
        <v>0</v>
      </c>
      <c r="CK8" s="238">
        <f>'実績調書【港湾版(陸上・海上)】  '!AD19</f>
        <v>0</v>
      </c>
      <c r="CL8" s="238">
        <f>'実績調書【港湾版(陸上・海上)】  '!AE19</f>
        <v>0</v>
      </c>
      <c r="CM8" s="238">
        <f>'実績調書【港湾版(陸上・海上)】  '!AF19</f>
        <v>0</v>
      </c>
      <c r="CN8" s="238">
        <f>'実績調書【港湾版(陸上・海上)】  '!AG19</f>
        <v>0</v>
      </c>
      <c r="CO8" s="238">
        <f>'実績調書【港湾版(陸上・海上)】  '!AH19</f>
        <v>0</v>
      </c>
      <c r="CP8" s="238">
        <f>'実績調書【港湾版(陸上・海上)】  '!AI19</f>
        <v>0</v>
      </c>
      <c r="CQ8" s="238">
        <f>'実績調書【港湾版(陸上・海上)】  '!AJ19</f>
        <v>0</v>
      </c>
      <c r="CR8" s="293">
        <f>'実績調書【港湾版(陸上・海上)】  '!AK19</f>
        <v>0</v>
      </c>
      <c r="CS8" s="292">
        <f>'実績調書【港湾版(陸上・海上)】  '!G24</f>
        <v>0</v>
      </c>
      <c r="CT8" s="238">
        <f>'実績調書【港湾版(陸上・海上)】  '!H24</f>
        <v>0</v>
      </c>
      <c r="CU8" s="238">
        <f>'実績調書【港湾版(陸上・海上)】  '!I24</f>
        <v>0</v>
      </c>
      <c r="CV8" s="238">
        <f>'実績調書【港湾版(陸上・海上)】  '!J24</f>
        <v>0</v>
      </c>
      <c r="CW8" s="238">
        <f>'実績調書【港湾版(陸上・海上)】  '!K24</f>
        <v>0</v>
      </c>
      <c r="CX8" s="238">
        <f>'実績調書【港湾版(陸上・海上)】  '!L24</f>
        <v>0</v>
      </c>
      <c r="CY8" s="238">
        <f>'実績調書【港湾版(陸上・海上)】  '!M24</f>
        <v>0</v>
      </c>
      <c r="CZ8" s="238">
        <f>'実績調書【港湾版(陸上・海上)】  '!N24</f>
        <v>0</v>
      </c>
      <c r="DA8" s="238">
        <f>'実績調書【港湾版(陸上・海上)】  '!O24</f>
        <v>0</v>
      </c>
      <c r="DB8" s="238">
        <f>'実績調書【港湾版(陸上・海上)】  '!P24</f>
        <v>0</v>
      </c>
      <c r="DC8" s="238">
        <f>'実績調書【港湾版(陸上・海上)】  '!Q24</f>
        <v>0</v>
      </c>
      <c r="DD8" s="238">
        <f>'実績調書【港湾版(陸上・海上)】  '!R24</f>
        <v>0</v>
      </c>
      <c r="DE8" s="238">
        <f>'実績調書【港湾版(陸上・海上)】  '!S24</f>
        <v>0</v>
      </c>
      <c r="DF8" s="238">
        <f>'実績調書【港湾版(陸上・海上)】  '!T24</f>
        <v>0</v>
      </c>
      <c r="DG8" s="238">
        <f>'実績調書【港湾版(陸上・海上)】  '!U24</f>
        <v>0</v>
      </c>
      <c r="DH8" s="238">
        <f>'実績調書【港湾版(陸上・海上)】  '!V24</f>
        <v>0</v>
      </c>
      <c r="DI8" s="238">
        <f>'実績調書【港湾版(陸上・海上)】  '!W24</f>
        <v>0</v>
      </c>
      <c r="DJ8" s="238">
        <f>'実績調書【港湾版(陸上・海上)】  '!X24</f>
        <v>0</v>
      </c>
      <c r="DK8" s="238">
        <f>'実績調書【港湾版(陸上・海上)】  '!Y24</f>
        <v>0</v>
      </c>
      <c r="DL8" s="238">
        <f>'実績調書【港湾版(陸上・海上)】  '!Z24</f>
        <v>0</v>
      </c>
      <c r="DM8" s="238">
        <f>'実績調書【港湾版(陸上・海上)】  '!AA24</f>
        <v>0</v>
      </c>
      <c r="DN8" s="238">
        <f>'実績調書【港湾版(陸上・海上)】  '!AB24</f>
        <v>0</v>
      </c>
      <c r="DO8" s="238">
        <f>'実績調書【港湾版(陸上・海上)】  '!AC24</f>
        <v>0</v>
      </c>
      <c r="DP8" s="238">
        <f>'実績調書【港湾版(陸上・海上)】  '!AD24</f>
        <v>0</v>
      </c>
      <c r="DQ8" s="238">
        <f>'実績調書【港湾版(陸上・海上)】  '!AE24</f>
        <v>0</v>
      </c>
      <c r="DR8" s="238">
        <f>'実績調書【港湾版(陸上・海上)】  '!AF24</f>
        <v>0</v>
      </c>
      <c r="DS8" s="238">
        <f>'実績調書【港湾版(陸上・海上)】  '!AG24</f>
        <v>0</v>
      </c>
      <c r="DT8" s="238">
        <f>'実績調書【港湾版(陸上・海上)】  '!AH24</f>
        <v>0</v>
      </c>
      <c r="DU8" s="238">
        <f>'実績調書【港湾版(陸上・海上)】  '!AI24</f>
        <v>0</v>
      </c>
      <c r="DV8" s="293">
        <f>'実績調書【港湾版(陸上・海上)】  '!AJ24</f>
        <v>0</v>
      </c>
      <c r="DW8" s="292">
        <f>'実績調書【港湾版(陸上・海上)】  '!G29</f>
        <v>0</v>
      </c>
      <c r="DX8" s="238">
        <f>'実績調書【港湾版(陸上・海上)】  '!H29</f>
        <v>0</v>
      </c>
      <c r="DY8" s="238">
        <f>'実績調書【港湾版(陸上・海上)】  '!I29</f>
        <v>0</v>
      </c>
      <c r="DZ8" s="238">
        <f>'実績調書【港湾版(陸上・海上)】  '!J29</f>
        <v>0</v>
      </c>
      <c r="EA8" s="238">
        <f>'実績調書【港湾版(陸上・海上)】  '!K29</f>
        <v>0</v>
      </c>
      <c r="EB8" s="238">
        <f>'実績調書【港湾版(陸上・海上)】  '!L29</f>
        <v>0</v>
      </c>
      <c r="EC8" s="238">
        <f>'実績調書【港湾版(陸上・海上)】  '!M29</f>
        <v>0</v>
      </c>
      <c r="ED8" s="238">
        <f>'実績調書【港湾版(陸上・海上)】  '!N29</f>
        <v>0</v>
      </c>
      <c r="EE8" s="238">
        <f>'実績調書【港湾版(陸上・海上)】  '!O29</f>
        <v>0</v>
      </c>
      <c r="EF8" s="238">
        <f>'実績調書【港湾版(陸上・海上)】  '!P29</f>
        <v>0</v>
      </c>
      <c r="EG8" s="238">
        <f>'実績調書【港湾版(陸上・海上)】  '!Q29</f>
        <v>0</v>
      </c>
      <c r="EH8" s="238">
        <f>'実績調書【港湾版(陸上・海上)】  '!R29</f>
        <v>0</v>
      </c>
      <c r="EI8" s="238">
        <f>'実績調書【港湾版(陸上・海上)】  '!S29</f>
        <v>0</v>
      </c>
      <c r="EJ8" s="238">
        <f>'実績調書【港湾版(陸上・海上)】  '!T29</f>
        <v>0</v>
      </c>
      <c r="EK8" s="238">
        <f>'実績調書【港湾版(陸上・海上)】  '!U29</f>
        <v>0</v>
      </c>
      <c r="EL8" s="238">
        <f>'実績調書【港湾版(陸上・海上)】  '!V29</f>
        <v>0</v>
      </c>
      <c r="EM8" s="238">
        <f>'実績調書【港湾版(陸上・海上)】  '!W29</f>
        <v>0</v>
      </c>
      <c r="EN8" s="238">
        <f>'実績調書【港湾版(陸上・海上)】  '!X29</f>
        <v>0</v>
      </c>
      <c r="EO8" s="238">
        <f>'実績調書【港湾版(陸上・海上)】  '!Y29</f>
        <v>0</v>
      </c>
      <c r="EP8" s="238">
        <f>'実績調書【港湾版(陸上・海上)】  '!Z29</f>
        <v>0</v>
      </c>
      <c r="EQ8" s="238">
        <f>'実績調書【港湾版(陸上・海上)】  '!AA29</f>
        <v>0</v>
      </c>
      <c r="ER8" s="238">
        <f>'実績調書【港湾版(陸上・海上)】  '!AB29</f>
        <v>0</v>
      </c>
      <c r="ES8" s="238">
        <f>'実績調書【港湾版(陸上・海上)】  '!AC29</f>
        <v>0</v>
      </c>
      <c r="ET8" s="238">
        <f>'実績調書【港湾版(陸上・海上)】  '!AD29</f>
        <v>0</v>
      </c>
      <c r="EU8" s="238">
        <f>'実績調書【港湾版(陸上・海上)】  '!AE29</f>
        <v>0</v>
      </c>
      <c r="EV8" s="238">
        <f>'実績調書【港湾版(陸上・海上)】  '!AF29</f>
        <v>0</v>
      </c>
      <c r="EW8" s="238">
        <f>'実績調書【港湾版(陸上・海上)】  '!AG29</f>
        <v>0</v>
      </c>
      <c r="EX8" s="238">
        <f>'実績調書【港湾版(陸上・海上)】  '!AH29</f>
        <v>0</v>
      </c>
      <c r="EY8" s="238">
        <f>'実績調書【港湾版(陸上・海上)】  '!AI29</f>
        <v>0</v>
      </c>
      <c r="EZ8" s="238">
        <f>'実績調書【港湾版(陸上・海上)】  '!AJ29</f>
        <v>0</v>
      </c>
      <c r="FA8" s="293">
        <f>'実績調書【港湾版(陸上・海上)】  '!AK29</f>
        <v>0</v>
      </c>
      <c r="FB8" s="292">
        <f ca="1">IF('実績調書【港湾版(陸上・海上)】  '!G31="夏",0,'実績調書【港湾版(陸上・海上)】  '!G34)</f>
        <v>0</v>
      </c>
      <c r="FC8" s="238">
        <f ca="1">IF('実績調書【港湾版(陸上・海上)】  '!H31="夏",0,'実績調書【港湾版(陸上・海上)】  '!H34)</f>
        <v>0</v>
      </c>
      <c r="FD8" s="238">
        <f ca="1">IF('実績調書【港湾版(陸上・海上)】  '!I31="夏",0,'実績調書【港湾版(陸上・海上)】  '!I34)</f>
        <v>0</v>
      </c>
      <c r="FE8" s="238">
        <f ca="1">IF('実績調書【港湾版(陸上・海上)】  '!J31="夏",0,'実績調書【港湾版(陸上・海上)】  '!J34)</f>
        <v>0</v>
      </c>
      <c r="FF8" s="238">
        <f ca="1">IF('実績調書【港湾版(陸上・海上)】  '!K31="夏",0,'実績調書【港湾版(陸上・海上)】  '!K34)</f>
        <v>0</v>
      </c>
      <c r="FG8" s="238">
        <f ca="1">IF('実績調書【港湾版(陸上・海上)】  '!L31="夏",0,'実績調書【港湾版(陸上・海上)】  '!L34)</f>
        <v>0</v>
      </c>
      <c r="FH8" s="238">
        <f ca="1">IF('実績調書【港湾版(陸上・海上)】  '!M31="夏",0,'実績調書【港湾版(陸上・海上)】  '!M34)</f>
        <v>0</v>
      </c>
      <c r="FI8" s="238">
        <f ca="1">IF('実績調書【港湾版(陸上・海上)】  '!N31="夏",0,'実績調書【港湾版(陸上・海上)】  '!N34)</f>
        <v>0</v>
      </c>
      <c r="FJ8" s="238">
        <f ca="1">IF('実績調書【港湾版(陸上・海上)】  '!O31="夏",0,'実績調書【港湾版(陸上・海上)】  '!O34)</f>
        <v>0</v>
      </c>
      <c r="FK8" s="238">
        <f ca="1">IF('実績調書【港湾版(陸上・海上)】  '!P31="夏",0,'実績調書【港湾版(陸上・海上)】  '!P34)</f>
        <v>0</v>
      </c>
      <c r="FL8" s="238">
        <f ca="1">IF('実績調書【港湾版(陸上・海上)】  '!Q31="夏",0,'実績調書【港湾版(陸上・海上)】  '!Q34)</f>
        <v>0</v>
      </c>
      <c r="FM8" s="312">
        <f ca="1">IF('実績調書【港湾版(陸上・海上)】  '!R31="夏",0,'実績調書【港湾版(陸上・海上)】  '!R34)</f>
        <v>0</v>
      </c>
      <c r="FN8" s="313">
        <f>IF('実績調書【港湾版(陸上・海上)】  '!S31="夏",0,'実績調書【港湾版(陸上・海上)】  '!S34)</f>
        <v>0</v>
      </c>
      <c r="FO8" s="238">
        <f>IF('実績調書【港湾版(陸上・海上)】  '!T31="夏",0,'実績調書【港湾版(陸上・海上)】  '!T34)</f>
        <v>0</v>
      </c>
      <c r="FP8" s="314">
        <f>IF('実績調書【港湾版(陸上・海上)】  '!U31="夏",0,'実績調書【港湾版(陸上・海上)】  '!U34)</f>
        <v>0</v>
      </c>
      <c r="FQ8" s="237">
        <f ca="1">IF('実績調書【港湾版(陸上・海上)】  '!V31="夏",0,'実績調書【港湾版(陸上・海上)】  '!V34)</f>
        <v>0</v>
      </c>
      <c r="FR8" s="238">
        <f ca="1">IF('実績調書【港湾版(陸上・海上)】  '!W31="夏",0,'実績調書【港湾版(陸上・海上)】  '!W34)</f>
        <v>0</v>
      </c>
      <c r="FS8" s="238">
        <f ca="1">IF('実績調書【港湾版(陸上・海上)】  '!X31="夏",0,'実績調書【港湾版(陸上・海上)】  '!X34)</f>
        <v>0</v>
      </c>
      <c r="FT8" s="238">
        <f ca="1">IF('実績調書【港湾版(陸上・海上)】  '!Y31="夏",0,'実績調書【港湾版(陸上・海上)】  '!Y34)</f>
        <v>0</v>
      </c>
      <c r="FU8" s="238">
        <f ca="1">IF('実績調書【港湾版(陸上・海上)】  '!Z31="夏",0,'実績調書【港湾版(陸上・海上)】  '!Z34)</f>
        <v>0</v>
      </c>
      <c r="FV8" s="238">
        <f ca="1">IF('実績調書【港湾版(陸上・海上)】  '!AA31="夏",0,'実績調書【港湾版(陸上・海上)】  '!AA34)</f>
        <v>0</v>
      </c>
      <c r="FW8" s="238">
        <f ca="1">IF('実績調書【港湾版(陸上・海上)】  '!AB31="夏",0,'実績調書【港湾版(陸上・海上)】  '!AB34)</f>
        <v>0</v>
      </c>
      <c r="FX8" s="238">
        <f ca="1">IF('実績調書【港湾版(陸上・海上)】  '!AC31="夏",0,'実績調書【港湾版(陸上・海上)】  '!AC34)</f>
        <v>0</v>
      </c>
      <c r="FY8" s="238">
        <f ca="1">IF('実績調書【港湾版(陸上・海上)】  '!AD31="夏",0,'実績調書【港湾版(陸上・海上)】  '!AD34)</f>
        <v>0</v>
      </c>
      <c r="FZ8" s="238">
        <f ca="1">IF('実績調書【港湾版(陸上・海上)】  '!AE31="夏",0,'実績調書【港湾版(陸上・海上)】  '!AE34)</f>
        <v>0</v>
      </c>
      <c r="GA8" s="238">
        <f ca="1">IF('実績調書【港湾版(陸上・海上)】  '!AF31="夏",0,'実績調書【港湾版(陸上・海上)】  '!AF34)</f>
        <v>0</v>
      </c>
      <c r="GB8" s="238">
        <f ca="1">IF('実績調書【港湾版(陸上・海上)】  '!AG31="夏",0,'実績調書【港湾版(陸上・海上)】  '!AG34)</f>
        <v>0</v>
      </c>
      <c r="GC8" s="238">
        <f ca="1">IF('実績調書【港湾版(陸上・海上)】  '!AH31="夏",0,'実績調書【港湾版(陸上・海上)】  '!AH34)</f>
        <v>0</v>
      </c>
      <c r="GD8" s="238">
        <f ca="1">IF('実績調書【港湾版(陸上・海上)】  '!AI31="夏",0,'実績調書【港湾版(陸上・海上)】  '!AI34)</f>
        <v>0</v>
      </c>
      <c r="GE8" s="238">
        <f ca="1">IF('実績調書【港湾版(陸上・海上)】  '!AJ31="夏",0,'実績調書【港湾版(陸上・海上)】  '!AJ34)</f>
        <v>0</v>
      </c>
      <c r="GF8" s="293">
        <f ca="1">IF('実績調書【港湾版(陸上・海上)】  '!AK31="夏",0,'実績調書【港湾版(陸上・海上)】  '!AK34)</f>
        <v>0</v>
      </c>
      <c r="GG8" s="292">
        <f>'実績調書【港湾版(陸上・海上)】  '!G39</f>
        <v>0</v>
      </c>
      <c r="GH8" s="238">
        <f>'実績調書【港湾版(陸上・海上)】  '!H39</f>
        <v>0</v>
      </c>
      <c r="GI8" s="238">
        <f>'実績調書【港湾版(陸上・海上)】  '!I39</f>
        <v>0</v>
      </c>
      <c r="GJ8" s="238">
        <f>'実績調書【港湾版(陸上・海上)】  '!J39</f>
        <v>0</v>
      </c>
      <c r="GK8" s="238">
        <f>'実績調書【港湾版(陸上・海上)】  '!K39</f>
        <v>0</v>
      </c>
      <c r="GL8" s="238">
        <f>'実績調書【港湾版(陸上・海上)】  '!L39</f>
        <v>0</v>
      </c>
      <c r="GM8" s="238">
        <f>'実績調書【港湾版(陸上・海上)】  '!M39</f>
        <v>0</v>
      </c>
      <c r="GN8" s="238">
        <f>'実績調書【港湾版(陸上・海上)】  '!N39</f>
        <v>0</v>
      </c>
      <c r="GO8" s="238">
        <f>'実績調書【港湾版(陸上・海上)】  '!O39</f>
        <v>0</v>
      </c>
      <c r="GP8" s="238">
        <f>'実績調書【港湾版(陸上・海上)】  '!P39</f>
        <v>0</v>
      </c>
      <c r="GQ8" s="238">
        <f>'実績調書【港湾版(陸上・海上)】  '!Q39</f>
        <v>0</v>
      </c>
      <c r="GR8" s="238">
        <f>'実績調書【港湾版(陸上・海上)】  '!R39</f>
        <v>0</v>
      </c>
      <c r="GS8" s="238">
        <f>'実績調書【港湾版(陸上・海上)】  '!S39</f>
        <v>0</v>
      </c>
      <c r="GT8" s="238">
        <f>'実績調書【港湾版(陸上・海上)】  '!T39</f>
        <v>0</v>
      </c>
      <c r="GU8" s="238">
        <f>'実績調書【港湾版(陸上・海上)】  '!U39</f>
        <v>0</v>
      </c>
      <c r="GV8" s="238">
        <f>'実績調書【港湾版(陸上・海上)】  '!V39</f>
        <v>0</v>
      </c>
      <c r="GW8" s="238">
        <f>'実績調書【港湾版(陸上・海上)】  '!W39</f>
        <v>0</v>
      </c>
      <c r="GX8" s="238">
        <f>'実績調書【港湾版(陸上・海上)】  '!X39</f>
        <v>0</v>
      </c>
      <c r="GY8" s="238">
        <f>'実績調書【港湾版(陸上・海上)】  '!Y39</f>
        <v>0</v>
      </c>
      <c r="GZ8" s="238">
        <f>'実績調書【港湾版(陸上・海上)】  '!Z39</f>
        <v>0</v>
      </c>
      <c r="HA8" s="238">
        <f>'実績調書【港湾版(陸上・海上)】  '!AA39</f>
        <v>0</v>
      </c>
      <c r="HB8" s="238">
        <f>'実績調書【港湾版(陸上・海上)】  '!AB39</f>
        <v>0</v>
      </c>
      <c r="HC8" s="238">
        <f>'実績調書【港湾版(陸上・海上)】  '!AC39</f>
        <v>0</v>
      </c>
      <c r="HD8" s="238">
        <f>'実績調書【港湾版(陸上・海上)】  '!AD39</f>
        <v>0</v>
      </c>
      <c r="HE8" s="238">
        <f>'実績調書【港湾版(陸上・海上)】  '!AE39</f>
        <v>0</v>
      </c>
      <c r="HF8" s="238">
        <f>'実績調書【港湾版(陸上・海上)】  '!AF39</f>
        <v>0</v>
      </c>
      <c r="HG8" s="238">
        <f>'実績調書【港湾版(陸上・海上)】  '!AG39</f>
        <v>0</v>
      </c>
      <c r="HH8" s="238">
        <f>'実績調書【港湾版(陸上・海上)】  '!AH39</f>
        <v>0</v>
      </c>
      <c r="HI8" s="238">
        <f>'実績調書【港湾版(陸上・海上)】  '!AI39</f>
        <v>0</v>
      </c>
      <c r="HJ8" s="293">
        <f>'実績調書【港湾版(陸上・海上)】  '!AJ39</f>
        <v>0</v>
      </c>
      <c r="HK8" s="292">
        <f>'実績調書【港湾版(陸上・海上)】  '!G44</f>
        <v>0</v>
      </c>
      <c r="HL8" s="238">
        <f>'実績調書【港湾版(陸上・海上)】  '!H44</f>
        <v>0</v>
      </c>
      <c r="HM8" s="238">
        <f>'実績調書【港湾版(陸上・海上)】  '!I44</f>
        <v>0</v>
      </c>
      <c r="HN8" s="238">
        <f>'実績調書【港湾版(陸上・海上)】  '!J44</f>
        <v>0</v>
      </c>
      <c r="HO8" s="238">
        <f>'実績調書【港湾版(陸上・海上)】  '!K44</f>
        <v>0</v>
      </c>
      <c r="HP8" s="238">
        <f>'実績調書【港湾版(陸上・海上)】  '!L44</f>
        <v>0</v>
      </c>
      <c r="HQ8" s="238">
        <f>'実績調書【港湾版(陸上・海上)】  '!M44</f>
        <v>0</v>
      </c>
      <c r="HR8" s="238">
        <f>'実績調書【港湾版(陸上・海上)】  '!N44</f>
        <v>0</v>
      </c>
      <c r="HS8" s="238">
        <f>'実績調書【港湾版(陸上・海上)】  '!O44</f>
        <v>0</v>
      </c>
      <c r="HT8" s="238">
        <f>'実績調書【港湾版(陸上・海上)】  '!P44</f>
        <v>0</v>
      </c>
      <c r="HU8" s="238">
        <f>'実績調書【港湾版(陸上・海上)】  '!Q44</f>
        <v>0</v>
      </c>
      <c r="HV8" s="238">
        <f>'実績調書【港湾版(陸上・海上)】  '!R44</f>
        <v>0</v>
      </c>
      <c r="HW8" s="238">
        <f>'実績調書【港湾版(陸上・海上)】  '!S44</f>
        <v>0</v>
      </c>
      <c r="HX8" s="238">
        <f>'実績調書【港湾版(陸上・海上)】  '!T44</f>
        <v>0</v>
      </c>
      <c r="HY8" s="238">
        <f>'実績調書【港湾版(陸上・海上)】  '!U44</f>
        <v>0</v>
      </c>
      <c r="HZ8" s="238">
        <f>'実績調書【港湾版(陸上・海上)】  '!V44</f>
        <v>0</v>
      </c>
      <c r="IA8" s="238">
        <f>'実績調書【港湾版(陸上・海上)】  '!W44</f>
        <v>0</v>
      </c>
      <c r="IB8" s="238">
        <f>'実績調書【港湾版(陸上・海上)】  '!X44</f>
        <v>0</v>
      </c>
      <c r="IC8" s="238">
        <f>'実績調書【港湾版(陸上・海上)】  '!Y44</f>
        <v>0</v>
      </c>
      <c r="ID8" s="238">
        <f>'実績調書【港湾版(陸上・海上)】  '!Z44</f>
        <v>0</v>
      </c>
      <c r="IE8" s="238">
        <f>'実績調書【港湾版(陸上・海上)】  '!AA44</f>
        <v>0</v>
      </c>
      <c r="IF8" s="238">
        <f>'実績調書【港湾版(陸上・海上)】  '!AB44</f>
        <v>0</v>
      </c>
      <c r="IG8" s="238">
        <f>'実績調書【港湾版(陸上・海上)】  '!AC44</f>
        <v>0</v>
      </c>
      <c r="IH8" s="238">
        <f>'実績調書【港湾版(陸上・海上)】  '!AD44</f>
        <v>0</v>
      </c>
      <c r="II8" s="238">
        <f>'実績調書【港湾版(陸上・海上)】  '!AE44</f>
        <v>0</v>
      </c>
      <c r="IJ8" s="238">
        <f>'実績調書【港湾版(陸上・海上)】  '!AF44</f>
        <v>0</v>
      </c>
      <c r="IK8" s="238">
        <f>'実績調書【港湾版(陸上・海上)】  '!AG44</f>
        <v>0</v>
      </c>
      <c r="IL8" s="238">
        <f>'実績調書【港湾版(陸上・海上)】  '!AH44</f>
        <v>0</v>
      </c>
      <c r="IM8" s="238">
        <f>'実績調書【港湾版(陸上・海上)】  '!AI44</f>
        <v>0</v>
      </c>
      <c r="IN8" s="238">
        <f>'実績調書【港湾版(陸上・海上)】  '!AJ44</f>
        <v>0</v>
      </c>
      <c r="IO8" s="293">
        <f>'実績調書【港湾版(陸上・海上)】  '!AK44</f>
        <v>0</v>
      </c>
      <c r="IP8" s="292">
        <f>'実績調書【港湾版(陸上・海上)】  '!G49</f>
        <v>0</v>
      </c>
      <c r="IQ8" s="238">
        <f>'実績調書【港湾版(陸上・海上)】  '!H49</f>
        <v>0</v>
      </c>
      <c r="IR8" s="238">
        <f>'実績調書【港湾版(陸上・海上)】  '!I49</f>
        <v>0</v>
      </c>
      <c r="IS8" s="238">
        <f>'実績調書【港湾版(陸上・海上)】  '!J49</f>
        <v>0</v>
      </c>
      <c r="IT8" s="238">
        <f>'実績調書【港湾版(陸上・海上)】  '!K49</f>
        <v>0</v>
      </c>
      <c r="IU8" s="238">
        <f>'実績調書【港湾版(陸上・海上)】  '!L49</f>
        <v>0</v>
      </c>
      <c r="IV8" s="238">
        <f>'実績調書【港湾版(陸上・海上)】  '!M49</f>
        <v>0</v>
      </c>
      <c r="IW8" s="238">
        <f>'実績調書【港湾版(陸上・海上)】  '!N49</f>
        <v>0</v>
      </c>
      <c r="IX8" s="238">
        <f>'実績調書【港湾版(陸上・海上)】  '!O49</f>
        <v>0</v>
      </c>
      <c r="IY8" s="238">
        <f>'実績調書【港湾版(陸上・海上)】  '!P49</f>
        <v>0</v>
      </c>
      <c r="IZ8" s="238">
        <f>'実績調書【港湾版(陸上・海上)】  '!Q49</f>
        <v>0</v>
      </c>
      <c r="JA8" s="238">
        <f>'実績調書【港湾版(陸上・海上)】  '!R49</f>
        <v>0</v>
      </c>
      <c r="JB8" s="238">
        <f>'実績調書【港湾版(陸上・海上)】  '!S49</f>
        <v>0</v>
      </c>
      <c r="JC8" s="238">
        <f>'実績調書【港湾版(陸上・海上)】  '!T49</f>
        <v>0</v>
      </c>
      <c r="JD8" s="238">
        <f>'実績調書【港湾版(陸上・海上)】  '!U49</f>
        <v>0</v>
      </c>
      <c r="JE8" s="238">
        <f>'実績調書【港湾版(陸上・海上)】  '!V49</f>
        <v>0</v>
      </c>
      <c r="JF8" s="238">
        <f>'実績調書【港湾版(陸上・海上)】  '!W49</f>
        <v>0</v>
      </c>
      <c r="JG8" s="238">
        <f>'実績調書【港湾版(陸上・海上)】  '!X49</f>
        <v>0</v>
      </c>
      <c r="JH8" s="238">
        <f>'実績調書【港湾版(陸上・海上)】  '!Y49</f>
        <v>0</v>
      </c>
      <c r="JI8" s="238">
        <f>'実績調書【港湾版(陸上・海上)】  '!Z49</f>
        <v>0</v>
      </c>
      <c r="JJ8" s="238">
        <f>'実績調書【港湾版(陸上・海上)】  '!AA49</f>
        <v>0</v>
      </c>
      <c r="JK8" s="238">
        <f>'実績調書【港湾版(陸上・海上)】  '!AB49</f>
        <v>0</v>
      </c>
      <c r="JL8" s="238">
        <f>'実績調書【港湾版(陸上・海上)】  '!AC49</f>
        <v>0</v>
      </c>
      <c r="JM8" s="238">
        <f>'実績調書【港湾版(陸上・海上)】  '!AD49</f>
        <v>0</v>
      </c>
      <c r="JN8" s="238">
        <f>'実績調書【港湾版(陸上・海上)】  '!AE49</f>
        <v>0</v>
      </c>
      <c r="JO8" s="238">
        <f>'実績調書【港湾版(陸上・海上)】  '!AF49</f>
        <v>0</v>
      </c>
      <c r="JP8" s="238">
        <f>'実績調書【港湾版(陸上・海上)】  '!AG49</f>
        <v>0</v>
      </c>
      <c r="JQ8" s="238">
        <f>'実績調書【港湾版(陸上・海上)】  '!AH49</f>
        <v>0</v>
      </c>
      <c r="JR8" s="238">
        <f>'実績調書【港湾版(陸上・海上)】  '!AI49</f>
        <v>0</v>
      </c>
      <c r="JS8" s="293">
        <f>'実績調書【港湾版(陸上・海上)】  '!AJ49</f>
        <v>0</v>
      </c>
      <c r="JT8" s="292">
        <f ca="1">IF('実績調書【港湾版(陸上・海上)】  '!G51="年末",0,'実績調書【港湾版(陸上・海上)】  '!G54)</f>
        <v>0</v>
      </c>
      <c r="JU8" s="238">
        <f ca="1">IF('実績調書【港湾版(陸上・海上)】  '!H51="年末",0,'実績調書【港湾版(陸上・海上)】  '!H54)</f>
        <v>0</v>
      </c>
      <c r="JV8" s="238">
        <f ca="1">IF('実績調書【港湾版(陸上・海上)】  '!I51="年末",0,'実績調書【港湾版(陸上・海上)】  '!I54)</f>
        <v>0</v>
      </c>
      <c r="JW8" s="238">
        <f ca="1">IF('実績調書【港湾版(陸上・海上)】  '!J51="年末",0,'実績調書【港湾版(陸上・海上)】  '!J54)</f>
        <v>0</v>
      </c>
      <c r="JX8" s="238">
        <f ca="1">IF('実績調書【港湾版(陸上・海上)】  '!K51="年末",0,'実績調書【港湾版(陸上・海上)】  '!K54)</f>
        <v>0</v>
      </c>
      <c r="JY8" s="238">
        <f ca="1">IF('実績調書【港湾版(陸上・海上)】  '!L51="年末",0,'実績調書【港湾版(陸上・海上)】  '!L54)</f>
        <v>0</v>
      </c>
      <c r="JZ8" s="238">
        <f ca="1">IF('実績調書【港湾版(陸上・海上)】  '!M51="年末",0,'実績調書【港湾版(陸上・海上)】  '!M54)</f>
        <v>0</v>
      </c>
      <c r="KA8" s="238">
        <f ca="1">IF('実績調書【港湾版(陸上・海上)】  '!N51="年末",0,'実績調書【港湾版(陸上・海上)】  '!N54)</f>
        <v>0</v>
      </c>
      <c r="KB8" s="238">
        <f ca="1">IF('実績調書【港湾版(陸上・海上)】  '!O51="年末",0,'実績調書【港湾版(陸上・海上)】  '!O54)</f>
        <v>0</v>
      </c>
      <c r="KC8" s="238">
        <f ca="1">IF('実績調書【港湾版(陸上・海上)】  '!P51="年末",0,'実績調書【港湾版(陸上・海上)】  '!P54)</f>
        <v>0</v>
      </c>
      <c r="KD8" s="238">
        <f ca="1">IF('実績調書【港湾版(陸上・海上)】  '!Q51="年末",0,'実績調書【港湾版(陸上・海上)】  '!Q54)</f>
        <v>0</v>
      </c>
      <c r="KE8" s="238">
        <f ca="1">IF('実績調書【港湾版(陸上・海上)】  '!R51="年末",0,'実績調書【港湾版(陸上・海上)】  '!R54)</f>
        <v>0</v>
      </c>
      <c r="KF8" s="238">
        <f ca="1">IF('実績調書【港湾版(陸上・海上)】  '!S51="年末",0,'実績調書【港湾版(陸上・海上)】  '!S54)</f>
        <v>0</v>
      </c>
      <c r="KG8" s="238">
        <f ca="1">IF('実績調書【港湾版(陸上・海上)】  '!T51="年末",0,'実績調書【港湾版(陸上・海上)】  '!T54)</f>
        <v>0</v>
      </c>
      <c r="KH8" s="238">
        <f ca="1">IF('実績調書【港湾版(陸上・海上)】  '!U51="年末",0,'実績調書【港湾版(陸上・海上)】  '!U54)</f>
        <v>0</v>
      </c>
      <c r="KI8" s="238">
        <f ca="1">IF('実績調書【港湾版(陸上・海上)】  '!V51="年末",0,'実績調書【港湾版(陸上・海上)】  '!V54)</f>
        <v>0</v>
      </c>
      <c r="KJ8" s="238">
        <f ca="1">IF('実績調書【港湾版(陸上・海上)】  '!W51="年末",0,'実績調書【港湾版(陸上・海上)】  '!W54)</f>
        <v>0</v>
      </c>
      <c r="KK8" s="238">
        <f ca="1">IF('実績調書【港湾版(陸上・海上)】  '!X51="年末",0,'実績調書【港湾版(陸上・海上)】  '!X54)</f>
        <v>0</v>
      </c>
      <c r="KL8" s="238">
        <f ca="1">IF('実績調書【港湾版(陸上・海上)】  '!Y51="年末",0,'実績調書【港湾版(陸上・海上)】  '!Y54)</f>
        <v>0</v>
      </c>
      <c r="KM8" s="238">
        <f ca="1">IF('実績調書【港湾版(陸上・海上)】  '!Z51="年末",0,'実績調書【港湾版(陸上・海上)】  '!Z54)</f>
        <v>0</v>
      </c>
      <c r="KN8" s="238">
        <f ca="1">IF('実績調書【港湾版(陸上・海上)】  '!AA51="年末",0,'実績調書【港湾版(陸上・海上)】  '!AA54)</f>
        <v>0</v>
      </c>
      <c r="KO8" s="238">
        <f ca="1">IF('実績調書【港湾版(陸上・海上)】  '!AB51="年末",0,'実績調書【港湾版(陸上・海上)】  '!AB54)</f>
        <v>0</v>
      </c>
      <c r="KP8" s="238">
        <f ca="1">IF('実績調書【港湾版(陸上・海上)】  '!AC51="年末",0,'実績調書【港湾版(陸上・海上)】  '!AC54)</f>
        <v>0</v>
      </c>
      <c r="KQ8" s="238">
        <f ca="1">IF('実績調書【港湾版(陸上・海上)】  '!AD51="年末",0,'実績調書【港湾版(陸上・海上)】  '!AD54)</f>
        <v>0</v>
      </c>
      <c r="KR8" s="238">
        <f ca="1">IF('実績調書【港湾版(陸上・海上)】  '!AE51="年末",0,'実績調書【港湾版(陸上・海上)】  '!AE54)</f>
        <v>0</v>
      </c>
      <c r="KS8" s="238">
        <f ca="1">IF('実績調書【港湾版(陸上・海上)】  '!AF51="年末",0,'実績調書【港湾版(陸上・海上)】  '!AF54)</f>
        <v>0</v>
      </c>
      <c r="KT8" s="238">
        <f ca="1">IF('実績調書【港湾版(陸上・海上)】  '!AG51="年末",0,'実績調書【港湾版(陸上・海上)】  '!AG54)</f>
        <v>0</v>
      </c>
      <c r="KU8" s="312">
        <f ca="1">IF('実績調書【港湾版(陸上・海上)】  '!AH51="年末",0,'実績調書【港湾版(陸上・海上)】  '!AH54)</f>
        <v>0</v>
      </c>
      <c r="KV8" s="313">
        <f>IF('実績調書【港湾版(陸上・海上)】  '!AI51="年末",0,'実績調書【港湾版(陸上・海上)】  '!AI54)</f>
        <v>0</v>
      </c>
      <c r="KW8" s="238">
        <f>IF('実績調書【港湾版(陸上・海上)】  '!AJ51="年末",0,'実績調書【港湾版(陸上・海上)】  '!AJ54)</f>
        <v>0</v>
      </c>
      <c r="KX8" s="293">
        <f>IF('実績調書【港湾版(陸上・海上)】  '!AK51="年末",0,'実績調書【港湾版(陸上・海上)】  '!AK54)</f>
        <v>0</v>
      </c>
      <c r="KY8" s="292">
        <f>IF('実績調書【港湾版(陸上・海上)】  '!G56="年始",0,'実績調書【港湾版(陸上・海上)】  '!G59)</f>
        <v>0</v>
      </c>
      <c r="KZ8" s="238">
        <f>IF('実績調書【港湾版(陸上・海上)】  '!H56="年始",0,'実績調書【港湾版(陸上・海上)】  '!H59)</f>
        <v>0</v>
      </c>
      <c r="LA8" s="314">
        <f>IF('実績調書【港湾版(陸上・海上)】  '!I56="年始",0,'実績調書【港湾版(陸上・海上)】  '!I59)</f>
        <v>0</v>
      </c>
      <c r="LB8" s="237">
        <f ca="1">IF('実績調書【港湾版(陸上・海上)】  '!J56="年始",0,'実績調書【港湾版(陸上・海上)】  '!J59)</f>
        <v>0</v>
      </c>
      <c r="LC8" s="238">
        <f ca="1">IF('実績調書【港湾版(陸上・海上)】  '!K56="年始",0,'実績調書【港湾版(陸上・海上)】  '!K59)</f>
        <v>0</v>
      </c>
      <c r="LD8" s="238">
        <f ca="1">IF('実績調書【港湾版(陸上・海上)】  '!L56="年始",0,'実績調書【港湾版(陸上・海上)】  '!L59)</f>
        <v>0</v>
      </c>
      <c r="LE8" s="238">
        <f ca="1">IF('実績調書【港湾版(陸上・海上)】  '!M56="年始",0,'実績調書【港湾版(陸上・海上)】  '!M59)</f>
        <v>0</v>
      </c>
      <c r="LF8" s="238">
        <f ca="1">IF('実績調書【港湾版(陸上・海上)】  '!N56="年始",0,'実績調書【港湾版(陸上・海上)】  '!N59)</f>
        <v>0</v>
      </c>
      <c r="LG8" s="238">
        <f ca="1">IF('実績調書【港湾版(陸上・海上)】  '!O56="年始",0,'実績調書【港湾版(陸上・海上)】  '!O59)</f>
        <v>0</v>
      </c>
      <c r="LH8" s="238">
        <f ca="1">IF('実績調書【港湾版(陸上・海上)】  '!P56="年始",0,'実績調書【港湾版(陸上・海上)】  '!P59)</f>
        <v>0</v>
      </c>
      <c r="LI8" s="238">
        <f ca="1">IF('実績調書【港湾版(陸上・海上)】  '!Q56="年始",0,'実績調書【港湾版(陸上・海上)】  '!Q59)</f>
        <v>0</v>
      </c>
      <c r="LJ8" s="238">
        <f ca="1">IF('実績調書【港湾版(陸上・海上)】  '!R56="年始",0,'実績調書【港湾版(陸上・海上)】  '!R59)</f>
        <v>0</v>
      </c>
      <c r="LK8" s="238">
        <f ca="1">IF('実績調書【港湾版(陸上・海上)】  '!S56="年始",0,'実績調書【港湾版(陸上・海上)】  '!S59)</f>
        <v>0</v>
      </c>
      <c r="LL8" s="238">
        <f ca="1">IF('実績調書【港湾版(陸上・海上)】  '!T56="年始",0,'実績調書【港湾版(陸上・海上)】  '!T59)</f>
        <v>0</v>
      </c>
      <c r="LM8" s="238">
        <f ca="1">IF('実績調書【港湾版(陸上・海上)】  '!U56="年始",0,'実績調書【港湾版(陸上・海上)】  '!U59)</f>
        <v>0</v>
      </c>
      <c r="LN8" s="238">
        <f ca="1">IF('実績調書【港湾版(陸上・海上)】  '!V56="年始",0,'実績調書【港湾版(陸上・海上)】  '!V59)</f>
        <v>0</v>
      </c>
      <c r="LO8" s="238">
        <f ca="1">IF('実績調書【港湾版(陸上・海上)】  '!W56="年始",0,'実績調書【港湾版(陸上・海上)】  '!W59)</f>
        <v>0</v>
      </c>
      <c r="LP8" s="238">
        <f ca="1">IF('実績調書【港湾版(陸上・海上)】  '!X56="年始",0,'実績調書【港湾版(陸上・海上)】  '!X59)</f>
        <v>0</v>
      </c>
      <c r="LQ8" s="238">
        <f ca="1">IF('実績調書【港湾版(陸上・海上)】  '!Y56="年始",0,'実績調書【港湾版(陸上・海上)】  '!Y59)</f>
        <v>0</v>
      </c>
      <c r="LR8" s="238">
        <f ca="1">IF('実績調書【港湾版(陸上・海上)】  '!Z56="年始",0,'実績調書【港湾版(陸上・海上)】  '!Z59)</f>
        <v>0</v>
      </c>
      <c r="LS8" s="238">
        <f ca="1">IF('実績調書【港湾版(陸上・海上)】  '!AA56="年始",0,'実績調書【港湾版(陸上・海上)】  '!AA59)</f>
        <v>0</v>
      </c>
      <c r="LT8" s="238">
        <f ca="1">IF('実績調書【港湾版(陸上・海上)】  '!AB56="年始",0,'実績調書【港湾版(陸上・海上)】  '!AB59)</f>
        <v>0</v>
      </c>
      <c r="LU8" s="238">
        <f ca="1">IF('実績調書【港湾版(陸上・海上)】  '!AC56="年始",0,'実績調書【港湾版(陸上・海上)】  '!AC59)</f>
        <v>0</v>
      </c>
      <c r="LV8" s="238">
        <f ca="1">IF('実績調書【港湾版(陸上・海上)】  '!AD56="年始",0,'実績調書【港湾版(陸上・海上)】  '!AD59)</f>
        <v>0</v>
      </c>
      <c r="LW8" s="238">
        <f ca="1">IF('実績調書【港湾版(陸上・海上)】  '!AE56="年始",0,'実績調書【港湾版(陸上・海上)】  '!AE59)</f>
        <v>0</v>
      </c>
      <c r="LX8" s="238">
        <f ca="1">IF('実績調書【港湾版(陸上・海上)】  '!AF56="年始",0,'実績調書【港湾版(陸上・海上)】  '!AF59)</f>
        <v>0</v>
      </c>
      <c r="LY8" s="238">
        <f ca="1">IF('実績調書【港湾版(陸上・海上)】  '!AG56="年始",0,'実績調書【港湾版(陸上・海上)】  '!AG59)</f>
        <v>0</v>
      </c>
      <c r="LZ8" s="238">
        <f ca="1">IF('実績調書【港湾版(陸上・海上)】  '!AH56="年始",0,'実績調書【港湾版(陸上・海上)】  '!AH59)</f>
        <v>0</v>
      </c>
      <c r="MA8" s="238">
        <f ca="1">IF('実績調書【港湾版(陸上・海上)】  '!AI56="年始",0,'実績調書【港湾版(陸上・海上)】  '!AI59)</f>
        <v>0</v>
      </c>
      <c r="MB8" s="238">
        <f ca="1">IF('実績調書【港湾版(陸上・海上)】  '!AJ56="年始",0,'実績調書【港湾版(陸上・海上)】  '!AJ59)</f>
        <v>0</v>
      </c>
      <c r="MC8" s="293">
        <f ca="1">IF('実績調書【港湾版(陸上・海上)】  '!AK56="年始",0,'実績調書【港湾版(陸上・海上)】  '!AK59)</f>
        <v>0</v>
      </c>
      <c r="MD8" s="292">
        <f>'実績調書【港湾版(陸上・海上)】  '!G64</f>
        <v>0</v>
      </c>
      <c r="ME8" s="238">
        <f>'実績調書【港湾版(陸上・海上)】  '!H64</f>
        <v>0</v>
      </c>
      <c r="MF8" s="238">
        <f>'実績調書【港湾版(陸上・海上)】  '!I64</f>
        <v>0</v>
      </c>
      <c r="MG8" s="238">
        <f>'実績調書【港湾版(陸上・海上)】  '!J64</f>
        <v>0</v>
      </c>
      <c r="MH8" s="238">
        <f>'実績調書【港湾版(陸上・海上)】  '!K64</f>
        <v>0</v>
      </c>
      <c r="MI8" s="238">
        <f>'実績調書【港湾版(陸上・海上)】  '!L64</f>
        <v>0</v>
      </c>
      <c r="MJ8" s="238">
        <f>'実績調書【港湾版(陸上・海上)】  '!M64</f>
        <v>0</v>
      </c>
      <c r="MK8" s="238">
        <f>'実績調書【港湾版(陸上・海上)】  '!N64</f>
        <v>0</v>
      </c>
      <c r="ML8" s="238">
        <f>'実績調書【港湾版(陸上・海上)】  '!O64</f>
        <v>0</v>
      </c>
      <c r="MM8" s="238">
        <f>'実績調書【港湾版(陸上・海上)】  '!P64</f>
        <v>0</v>
      </c>
      <c r="MN8" s="238">
        <f>'実績調書【港湾版(陸上・海上)】  '!Q64</f>
        <v>0</v>
      </c>
      <c r="MO8" s="238">
        <f>'実績調書【港湾版(陸上・海上)】  '!R64</f>
        <v>0</v>
      </c>
      <c r="MP8" s="238">
        <f>'実績調書【港湾版(陸上・海上)】  '!S64</f>
        <v>0</v>
      </c>
      <c r="MQ8" s="238">
        <f>'実績調書【港湾版(陸上・海上)】  '!T64</f>
        <v>0</v>
      </c>
      <c r="MR8" s="238">
        <f>'実績調書【港湾版(陸上・海上)】  '!U64</f>
        <v>0</v>
      </c>
      <c r="MS8" s="238">
        <f>'実績調書【港湾版(陸上・海上)】  '!V64</f>
        <v>0</v>
      </c>
      <c r="MT8" s="238">
        <f>'実績調書【港湾版(陸上・海上)】  '!W64</f>
        <v>0</v>
      </c>
      <c r="MU8" s="238">
        <f>'実績調書【港湾版(陸上・海上)】  '!X64</f>
        <v>0</v>
      </c>
      <c r="MV8" s="238">
        <f>'実績調書【港湾版(陸上・海上)】  '!Y64</f>
        <v>0</v>
      </c>
      <c r="MW8" s="238">
        <f>'実績調書【港湾版(陸上・海上)】  '!Z64</f>
        <v>0</v>
      </c>
      <c r="MX8" s="238">
        <f>'実績調書【港湾版(陸上・海上)】  '!AA64</f>
        <v>0</v>
      </c>
      <c r="MY8" s="238">
        <f>'実績調書【港湾版(陸上・海上)】  '!AB64</f>
        <v>0</v>
      </c>
      <c r="MZ8" s="238">
        <f>'実績調書【港湾版(陸上・海上)】  '!AC64</f>
        <v>0</v>
      </c>
      <c r="NA8" s="238">
        <f>'実績調書【港湾版(陸上・海上)】  '!AD64</f>
        <v>0</v>
      </c>
      <c r="NB8" s="238">
        <f>'実績調書【港湾版(陸上・海上)】  '!AE64</f>
        <v>0</v>
      </c>
      <c r="NC8" s="238">
        <f>'実績調書【港湾版(陸上・海上)】  '!AF64</f>
        <v>0</v>
      </c>
      <c r="ND8" s="238">
        <f>'実績調書【港湾版(陸上・海上)】  '!AG64</f>
        <v>0</v>
      </c>
      <c r="NE8" s="238">
        <f>'実績調書【港湾版(陸上・海上)】  '!AH64</f>
        <v>0</v>
      </c>
      <c r="NF8" s="293">
        <f>'実績調書【港湾版(陸上・海上)】  '!AI64</f>
        <v>0</v>
      </c>
      <c r="NG8" s="292">
        <f>'実績調書【港湾版(陸上・海上)】  '!G69</f>
        <v>0</v>
      </c>
      <c r="NH8" s="238">
        <f>'実績調書【港湾版(陸上・海上)】  '!H69</f>
        <v>0</v>
      </c>
      <c r="NI8" s="238">
        <f>'実績調書【港湾版(陸上・海上)】  '!I69</f>
        <v>0</v>
      </c>
      <c r="NJ8" s="238">
        <f>'実績調書【港湾版(陸上・海上)】  '!J69</f>
        <v>0</v>
      </c>
      <c r="NK8" s="238">
        <f>'実績調書【港湾版(陸上・海上)】  '!K69</f>
        <v>0</v>
      </c>
      <c r="NL8" s="238">
        <f>'実績調書【港湾版(陸上・海上)】  '!L69</f>
        <v>0</v>
      </c>
      <c r="NM8" s="238">
        <f>'実績調書【港湾版(陸上・海上)】  '!M69</f>
        <v>0</v>
      </c>
      <c r="NN8" s="238">
        <f>'実績調書【港湾版(陸上・海上)】  '!N69</f>
        <v>0</v>
      </c>
      <c r="NO8" s="238">
        <f>'実績調書【港湾版(陸上・海上)】  '!O69</f>
        <v>0</v>
      </c>
      <c r="NP8" s="238">
        <f>'実績調書【港湾版(陸上・海上)】  '!P69</f>
        <v>0</v>
      </c>
      <c r="NQ8" s="238">
        <f>'実績調書【港湾版(陸上・海上)】  '!Q69</f>
        <v>0</v>
      </c>
      <c r="NR8" s="238">
        <f>'実績調書【港湾版(陸上・海上)】  '!R69</f>
        <v>0</v>
      </c>
      <c r="NS8" s="238">
        <f>'実績調書【港湾版(陸上・海上)】  '!S69</f>
        <v>0</v>
      </c>
      <c r="NT8" s="238">
        <f>'実績調書【港湾版(陸上・海上)】  '!T69</f>
        <v>0</v>
      </c>
      <c r="NU8" s="238">
        <f>'実績調書【港湾版(陸上・海上)】  '!U69</f>
        <v>0</v>
      </c>
      <c r="NV8" s="238">
        <f>'実績調書【港湾版(陸上・海上)】  '!V69</f>
        <v>0</v>
      </c>
      <c r="NW8" s="238">
        <f>'実績調書【港湾版(陸上・海上)】  '!W69</f>
        <v>0</v>
      </c>
      <c r="NX8" s="238">
        <f>'実績調書【港湾版(陸上・海上)】  '!X69</f>
        <v>0</v>
      </c>
      <c r="NY8" s="238">
        <f>'実績調書【港湾版(陸上・海上)】  '!Y69</f>
        <v>0</v>
      </c>
      <c r="NZ8" s="238">
        <f>'実績調書【港湾版(陸上・海上)】  '!Z69</f>
        <v>0</v>
      </c>
      <c r="OA8" s="238">
        <f>'実績調書【港湾版(陸上・海上)】  '!AA69</f>
        <v>0</v>
      </c>
      <c r="OB8" s="238">
        <f>'実績調書【港湾版(陸上・海上)】  '!AB69</f>
        <v>0</v>
      </c>
      <c r="OC8" s="238">
        <f>'実績調書【港湾版(陸上・海上)】  '!AC69</f>
        <v>0</v>
      </c>
      <c r="OD8" s="238">
        <f>'実績調書【港湾版(陸上・海上)】  '!AD69</f>
        <v>0</v>
      </c>
      <c r="OE8" s="238">
        <f>'実績調書【港湾版(陸上・海上)】  '!AE69</f>
        <v>0</v>
      </c>
      <c r="OF8" s="238">
        <f>'実績調書【港湾版(陸上・海上)】  '!AF69</f>
        <v>0</v>
      </c>
      <c r="OG8" s="238">
        <f>'実績調書【港湾版(陸上・海上)】  '!AG69</f>
        <v>0</v>
      </c>
      <c r="OH8" s="238">
        <f>'実績調書【港湾版(陸上・海上)】  '!AH69</f>
        <v>0</v>
      </c>
      <c r="OI8" s="238">
        <f>'実績調書【港湾版(陸上・海上)】  '!AI69</f>
        <v>0</v>
      </c>
      <c r="OJ8" s="238">
        <f>'実績調書【港湾版(陸上・海上)】  '!AJ69</f>
        <v>0</v>
      </c>
      <c r="OK8" s="293">
        <f>'実績調書【港湾版(陸上・海上)】  '!AK69</f>
        <v>0</v>
      </c>
      <c r="ON8" s="39"/>
    </row>
    <row r="9" spans="2:404" ht="13.5" customHeight="1" x14ac:dyDescent="0.15">
      <c r="B9" s="302" t="s">
        <v>10</v>
      </c>
      <c r="C9" s="402" t="s">
        <v>108</v>
      </c>
      <c r="D9" s="303"/>
      <c r="E9" s="292">
        <f>'実績調書【港湾版(陸上・海上)】  '!G10</f>
        <v>0</v>
      </c>
      <c r="F9" s="238">
        <f>'実績調書【港湾版(陸上・海上)】  '!H10</f>
        <v>0</v>
      </c>
      <c r="G9" s="238">
        <f>'実績調書【港湾版(陸上・海上)】  '!I10</f>
        <v>0</v>
      </c>
      <c r="H9" s="238">
        <f>'実績調書【港湾版(陸上・海上)】  '!J10</f>
        <v>0</v>
      </c>
      <c r="I9" s="238">
        <f>'実績調書【港湾版(陸上・海上)】  '!K10</f>
        <v>0</v>
      </c>
      <c r="J9" s="238">
        <f>'実績調書【港湾版(陸上・海上)】  '!L10</f>
        <v>0</v>
      </c>
      <c r="K9" s="238">
        <f>'実績調書【港湾版(陸上・海上)】  '!M10</f>
        <v>0</v>
      </c>
      <c r="L9" s="238">
        <f>'実績調書【港湾版(陸上・海上)】  '!N10</f>
        <v>0</v>
      </c>
      <c r="M9" s="238">
        <f>'実績調書【港湾版(陸上・海上)】  '!O10</f>
        <v>0</v>
      </c>
      <c r="N9" s="238">
        <f>'実績調書【港湾版(陸上・海上)】  '!P10</f>
        <v>0</v>
      </c>
      <c r="O9" s="238">
        <f>'実績調書【港湾版(陸上・海上)】  '!Q10</f>
        <v>0</v>
      </c>
      <c r="P9" s="238">
        <f>'実績調書【港湾版(陸上・海上)】  '!R10</f>
        <v>0</v>
      </c>
      <c r="Q9" s="238">
        <f>'実績調書【港湾版(陸上・海上)】  '!S10</f>
        <v>0</v>
      </c>
      <c r="R9" s="238">
        <f>'実績調書【港湾版(陸上・海上)】  '!T10</f>
        <v>0</v>
      </c>
      <c r="S9" s="238">
        <f>'実績調書【港湾版(陸上・海上)】  '!U10</f>
        <v>0</v>
      </c>
      <c r="T9" s="238">
        <f>'実績調書【港湾版(陸上・海上)】  '!V10</f>
        <v>0</v>
      </c>
      <c r="U9" s="238">
        <f>'実績調書【港湾版(陸上・海上)】  '!W10</f>
        <v>0</v>
      </c>
      <c r="V9" s="238">
        <f>'実績調書【港湾版(陸上・海上)】  '!X10</f>
        <v>0</v>
      </c>
      <c r="W9" s="238">
        <f>'実績調書【港湾版(陸上・海上)】  '!Y10</f>
        <v>0</v>
      </c>
      <c r="X9" s="238">
        <f>'実績調書【港湾版(陸上・海上)】  '!Z10</f>
        <v>0</v>
      </c>
      <c r="Y9" s="238">
        <f>'実績調書【港湾版(陸上・海上)】  '!AA10</f>
        <v>0</v>
      </c>
      <c r="Z9" s="238">
        <f>'実績調書【港湾版(陸上・海上)】  '!AB10</f>
        <v>0</v>
      </c>
      <c r="AA9" s="238">
        <f>'実績調書【港湾版(陸上・海上)】  '!AC10</f>
        <v>0</v>
      </c>
      <c r="AB9" s="238">
        <f>'実績調書【港湾版(陸上・海上)】  '!AD10</f>
        <v>0</v>
      </c>
      <c r="AC9" s="238">
        <f>'実績調書【港湾版(陸上・海上)】  '!AE10</f>
        <v>0</v>
      </c>
      <c r="AD9" s="238">
        <f>'実績調書【港湾版(陸上・海上)】  '!AF10</f>
        <v>0</v>
      </c>
      <c r="AE9" s="238">
        <f>'実績調書【港湾版(陸上・海上)】  '!AG10</f>
        <v>0</v>
      </c>
      <c r="AF9" s="238">
        <f>'実績調書【港湾版(陸上・海上)】  '!AH10</f>
        <v>0</v>
      </c>
      <c r="AG9" s="238">
        <f>'実績調書【港湾版(陸上・海上)】  '!AI10</f>
        <v>0</v>
      </c>
      <c r="AH9" s="238">
        <f>'実績調書【港湾版(陸上・海上)】  '!AJ10</f>
        <v>0</v>
      </c>
      <c r="AI9" s="293">
        <f>'実績調書【港湾版(陸上・海上)】  '!AK10</f>
        <v>0</v>
      </c>
      <c r="AJ9" s="292">
        <f>'実績調書【港湾版(陸上・海上)】  '!G15</f>
        <v>0</v>
      </c>
      <c r="AK9" s="238">
        <f>'実績調書【港湾版(陸上・海上)】  '!H15</f>
        <v>0</v>
      </c>
      <c r="AL9" s="238">
        <f>'実績調書【港湾版(陸上・海上)】  '!I15</f>
        <v>0</v>
      </c>
      <c r="AM9" s="238">
        <f>'実績調書【港湾版(陸上・海上)】  '!J15</f>
        <v>0</v>
      </c>
      <c r="AN9" s="238">
        <f>'実績調書【港湾版(陸上・海上)】  '!K15</f>
        <v>0</v>
      </c>
      <c r="AO9" s="238">
        <f>'実績調書【港湾版(陸上・海上)】  '!L15</f>
        <v>0</v>
      </c>
      <c r="AP9" s="238">
        <f>'実績調書【港湾版(陸上・海上)】  '!M15</f>
        <v>0</v>
      </c>
      <c r="AQ9" s="238">
        <f>'実績調書【港湾版(陸上・海上)】  '!N15</f>
        <v>0</v>
      </c>
      <c r="AR9" s="238">
        <f>'実績調書【港湾版(陸上・海上)】  '!O15</f>
        <v>0</v>
      </c>
      <c r="AS9" s="238">
        <f>'実績調書【港湾版(陸上・海上)】  '!P15</f>
        <v>0</v>
      </c>
      <c r="AT9" s="238">
        <f>'実績調書【港湾版(陸上・海上)】  '!Q15</f>
        <v>0</v>
      </c>
      <c r="AU9" s="238">
        <f>'実績調書【港湾版(陸上・海上)】  '!R15</f>
        <v>0</v>
      </c>
      <c r="AV9" s="238">
        <f>'実績調書【港湾版(陸上・海上)】  '!S15</f>
        <v>0</v>
      </c>
      <c r="AW9" s="238">
        <f>'実績調書【港湾版(陸上・海上)】  '!T15</f>
        <v>0</v>
      </c>
      <c r="AX9" s="238">
        <f>'実績調書【港湾版(陸上・海上)】  '!U15</f>
        <v>0</v>
      </c>
      <c r="AY9" s="238">
        <f>'実績調書【港湾版(陸上・海上)】  '!V15</f>
        <v>0</v>
      </c>
      <c r="AZ9" s="238">
        <f>'実績調書【港湾版(陸上・海上)】  '!W15</f>
        <v>0</v>
      </c>
      <c r="BA9" s="238">
        <f>'実績調書【港湾版(陸上・海上)】  '!X15</f>
        <v>0</v>
      </c>
      <c r="BB9" s="238">
        <f>'実績調書【港湾版(陸上・海上)】  '!Y15</f>
        <v>0</v>
      </c>
      <c r="BC9" s="238">
        <f>'実績調書【港湾版(陸上・海上)】  '!Z15</f>
        <v>0</v>
      </c>
      <c r="BD9" s="238">
        <f>'実績調書【港湾版(陸上・海上)】  '!AA15</f>
        <v>0</v>
      </c>
      <c r="BE9" s="238">
        <f>'実績調書【港湾版(陸上・海上)】  '!AB15</f>
        <v>0</v>
      </c>
      <c r="BF9" s="238">
        <f>'実績調書【港湾版(陸上・海上)】  '!AC15</f>
        <v>0</v>
      </c>
      <c r="BG9" s="238">
        <f>'実績調書【港湾版(陸上・海上)】  '!AD15</f>
        <v>0</v>
      </c>
      <c r="BH9" s="238">
        <f>'実績調書【港湾版(陸上・海上)】  '!AE15</f>
        <v>0</v>
      </c>
      <c r="BI9" s="238">
        <f>'実績調書【港湾版(陸上・海上)】  '!AF15</f>
        <v>0</v>
      </c>
      <c r="BJ9" s="238">
        <f>'実績調書【港湾版(陸上・海上)】  '!AG15</f>
        <v>0</v>
      </c>
      <c r="BK9" s="238">
        <f>'実績調書【港湾版(陸上・海上)】  '!AH15</f>
        <v>0</v>
      </c>
      <c r="BL9" s="238">
        <f>'実績調書【港湾版(陸上・海上)】  '!AI15</f>
        <v>0</v>
      </c>
      <c r="BM9" s="293">
        <f>'実績調書【港湾版(陸上・海上)】  '!AJ15</f>
        <v>0</v>
      </c>
      <c r="BN9" s="292">
        <f>'実績調書【港湾版(陸上・海上)】  '!G20</f>
        <v>0</v>
      </c>
      <c r="BO9" s="238">
        <f>'実績調書【港湾版(陸上・海上)】  '!H20</f>
        <v>0</v>
      </c>
      <c r="BP9" s="238">
        <f>'実績調書【港湾版(陸上・海上)】  '!I20</f>
        <v>0</v>
      </c>
      <c r="BQ9" s="238">
        <f>'実績調書【港湾版(陸上・海上)】  '!J20</f>
        <v>0</v>
      </c>
      <c r="BR9" s="238">
        <f>'実績調書【港湾版(陸上・海上)】  '!K20</f>
        <v>0</v>
      </c>
      <c r="BS9" s="238">
        <f>'実績調書【港湾版(陸上・海上)】  '!L20</f>
        <v>0</v>
      </c>
      <c r="BT9" s="238">
        <f>'実績調書【港湾版(陸上・海上)】  '!M20</f>
        <v>0</v>
      </c>
      <c r="BU9" s="238">
        <f>'実績調書【港湾版(陸上・海上)】  '!N20</f>
        <v>0</v>
      </c>
      <c r="BV9" s="238">
        <f>'実績調書【港湾版(陸上・海上)】  '!O20</f>
        <v>0</v>
      </c>
      <c r="BW9" s="238">
        <f>'実績調書【港湾版(陸上・海上)】  '!P20</f>
        <v>0</v>
      </c>
      <c r="BX9" s="238">
        <f>'実績調書【港湾版(陸上・海上)】  '!Q20</f>
        <v>0</v>
      </c>
      <c r="BY9" s="238">
        <f>'実績調書【港湾版(陸上・海上)】  '!R20</f>
        <v>0</v>
      </c>
      <c r="BZ9" s="238">
        <f>'実績調書【港湾版(陸上・海上)】  '!S20</f>
        <v>0</v>
      </c>
      <c r="CA9" s="238">
        <f>'実績調書【港湾版(陸上・海上)】  '!T20</f>
        <v>0</v>
      </c>
      <c r="CB9" s="238">
        <f>'実績調書【港湾版(陸上・海上)】  '!U20</f>
        <v>0</v>
      </c>
      <c r="CC9" s="238">
        <f>'実績調書【港湾版(陸上・海上)】  '!V20</f>
        <v>0</v>
      </c>
      <c r="CD9" s="238">
        <f>'実績調書【港湾版(陸上・海上)】  '!W20</f>
        <v>0</v>
      </c>
      <c r="CE9" s="238">
        <f>'実績調書【港湾版(陸上・海上)】  '!X20</f>
        <v>0</v>
      </c>
      <c r="CF9" s="238">
        <f>'実績調書【港湾版(陸上・海上)】  '!Y20</f>
        <v>0</v>
      </c>
      <c r="CG9" s="238">
        <f>'実績調書【港湾版(陸上・海上)】  '!Z20</f>
        <v>0</v>
      </c>
      <c r="CH9" s="238">
        <f>'実績調書【港湾版(陸上・海上)】  '!AA20</f>
        <v>0</v>
      </c>
      <c r="CI9" s="238">
        <f>'実績調書【港湾版(陸上・海上)】  '!AB20</f>
        <v>0</v>
      </c>
      <c r="CJ9" s="238">
        <f>'実績調書【港湾版(陸上・海上)】  '!AC20</f>
        <v>0</v>
      </c>
      <c r="CK9" s="238">
        <f>'実績調書【港湾版(陸上・海上)】  '!AD20</f>
        <v>0</v>
      </c>
      <c r="CL9" s="238">
        <f>'実績調書【港湾版(陸上・海上)】  '!AE20</f>
        <v>0</v>
      </c>
      <c r="CM9" s="238">
        <f>'実績調書【港湾版(陸上・海上)】  '!AF20</f>
        <v>0</v>
      </c>
      <c r="CN9" s="238">
        <f>'実績調書【港湾版(陸上・海上)】  '!AG20</f>
        <v>0</v>
      </c>
      <c r="CO9" s="238">
        <f>'実績調書【港湾版(陸上・海上)】  '!AH20</f>
        <v>0</v>
      </c>
      <c r="CP9" s="238">
        <f>'実績調書【港湾版(陸上・海上)】  '!AI20</f>
        <v>0</v>
      </c>
      <c r="CQ9" s="238">
        <f>'実績調書【港湾版(陸上・海上)】  '!AJ20</f>
        <v>0</v>
      </c>
      <c r="CR9" s="293">
        <f>'実績調書【港湾版(陸上・海上)】  '!AK20</f>
        <v>0</v>
      </c>
      <c r="CS9" s="292">
        <f>'実績調書【港湾版(陸上・海上)】  '!G25</f>
        <v>0</v>
      </c>
      <c r="CT9" s="238">
        <f>'実績調書【港湾版(陸上・海上)】  '!H25</f>
        <v>0</v>
      </c>
      <c r="CU9" s="238">
        <f>'実績調書【港湾版(陸上・海上)】  '!I25</f>
        <v>0</v>
      </c>
      <c r="CV9" s="238">
        <f>'実績調書【港湾版(陸上・海上)】  '!J25</f>
        <v>0</v>
      </c>
      <c r="CW9" s="238">
        <f>'実績調書【港湾版(陸上・海上)】  '!K25</f>
        <v>0</v>
      </c>
      <c r="CX9" s="238">
        <f>'実績調書【港湾版(陸上・海上)】  '!L25</f>
        <v>0</v>
      </c>
      <c r="CY9" s="238">
        <f>'実績調書【港湾版(陸上・海上)】  '!M25</f>
        <v>0</v>
      </c>
      <c r="CZ9" s="238">
        <f>'実績調書【港湾版(陸上・海上)】  '!N25</f>
        <v>0</v>
      </c>
      <c r="DA9" s="238">
        <f>'実績調書【港湾版(陸上・海上)】  '!O25</f>
        <v>0</v>
      </c>
      <c r="DB9" s="238">
        <f>'実績調書【港湾版(陸上・海上)】  '!P25</f>
        <v>0</v>
      </c>
      <c r="DC9" s="238">
        <f>'実績調書【港湾版(陸上・海上)】  '!Q25</f>
        <v>0</v>
      </c>
      <c r="DD9" s="238">
        <f>'実績調書【港湾版(陸上・海上)】  '!R25</f>
        <v>0</v>
      </c>
      <c r="DE9" s="238">
        <f>'実績調書【港湾版(陸上・海上)】  '!S25</f>
        <v>0</v>
      </c>
      <c r="DF9" s="238">
        <f>'実績調書【港湾版(陸上・海上)】  '!T25</f>
        <v>0</v>
      </c>
      <c r="DG9" s="238">
        <f>'実績調書【港湾版(陸上・海上)】  '!U25</f>
        <v>0</v>
      </c>
      <c r="DH9" s="238">
        <f>'実績調書【港湾版(陸上・海上)】  '!V25</f>
        <v>0</v>
      </c>
      <c r="DI9" s="238">
        <f>'実績調書【港湾版(陸上・海上)】  '!W25</f>
        <v>0</v>
      </c>
      <c r="DJ9" s="238">
        <f>'実績調書【港湾版(陸上・海上)】  '!X25</f>
        <v>0</v>
      </c>
      <c r="DK9" s="238">
        <f>'実績調書【港湾版(陸上・海上)】  '!Y25</f>
        <v>0</v>
      </c>
      <c r="DL9" s="238">
        <f>'実績調書【港湾版(陸上・海上)】  '!Z25</f>
        <v>0</v>
      </c>
      <c r="DM9" s="238">
        <f>'実績調書【港湾版(陸上・海上)】  '!AA25</f>
        <v>0</v>
      </c>
      <c r="DN9" s="238">
        <f>'実績調書【港湾版(陸上・海上)】  '!AB25</f>
        <v>0</v>
      </c>
      <c r="DO9" s="238">
        <f>'実績調書【港湾版(陸上・海上)】  '!AC25</f>
        <v>0</v>
      </c>
      <c r="DP9" s="238">
        <f>'実績調書【港湾版(陸上・海上)】  '!AD25</f>
        <v>0</v>
      </c>
      <c r="DQ9" s="238">
        <f>'実績調書【港湾版(陸上・海上)】  '!AE25</f>
        <v>0</v>
      </c>
      <c r="DR9" s="238">
        <f>'実績調書【港湾版(陸上・海上)】  '!AF25</f>
        <v>0</v>
      </c>
      <c r="DS9" s="238">
        <f>'実績調書【港湾版(陸上・海上)】  '!AG25</f>
        <v>0</v>
      </c>
      <c r="DT9" s="238">
        <f>'実績調書【港湾版(陸上・海上)】  '!AH25</f>
        <v>0</v>
      </c>
      <c r="DU9" s="238">
        <f>'実績調書【港湾版(陸上・海上)】  '!AI25</f>
        <v>0</v>
      </c>
      <c r="DV9" s="293">
        <f>'実績調書【港湾版(陸上・海上)】  '!AJ25</f>
        <v>0</v>
      </c>
      <c r="DW9" s="292">
        <f>'実績調書【港湾版(陸上・海上)】  '!G30</f>
        <v>0</v>
      </c>
      <c r="DX9" s="238">
        <f>'実績調書【港湾版(陸上・海上)】  '!H30</f>
        <v>0</v>
      </c>
      <c r="DY9" s="238">
        <f>'実績調書【港湾版(陸上・海上)】  '!I30</f>
        <v>0</v>
      </c>
      <c r="DZ9" s="238">
        <f>'実績調書【港湾版(陸上・海上)】  '!J30</f>
        <v>0</v>
      </c>
      <c r="EA9" s="238">
        <f>'実績調書【港湾版(陸上・海上)】  '!K30</f>
        <v>0</v>
      </c>
      <c r="EB9" s="238">
        <f>'実績調書【港湾版(陸上・海上)】  '!L30</f>
        <v>0</v>
      </c>
      <c r="EC9" s="238">
        <f>'実績調書【港湾版(陸上・海上)】  '!M30</f>
        <v>0</v>
      </c>
      <c r="ED9" s="238">
        <f>'実績調書【港湾版(陸上・海上)】  '!N30</f>
        <v>0</v>
      </c>
      <c r="EE9" s="238">
        <f>'実績調書【港湾版(陸上・海上)】  '!O30</f>
        <v>0</v>
      </c>
      <c r="EF9" s="238">
        <f>'実績調書【港湾版(陸上・海上)】  '!P30</f>
        <v>0</v>
      </c>
      <c r="EG9" s="238">
        <f>'実績調書【港湾版(陸上・海上)】  '!Q30</f>
        <v>0</v>
      </c>
      <c r="EH9" s="238">
        <f>'実績調書【港湾版(陸上・海上)】  '!R30</f>
        <v>0</v>
      </c>
      <c r="EI9" s="238">
        <f>'実績調書【港湾版(陸上・海上)】  '!S30</f>
        <v>0</v>
      </c>
      <c r="EJ9" s="238">
        <f>'実績調書【港湾版(陸上・海上)】  '!T30</f>
        <v>0</v>
      </c>
      <c r="EK9" s="238">
        <f>'実績調書【港湾版(陸上・海上)】  '!U30</f>
        <v>0</v>
      </c>
      <c r="EL9" s="238">
        <f>'実績調書【港湾版(陸上・海上)】  '!V30</f>
        <v>0</v>
      </c>
      <c r="EM9" s="238">
        <f>'実績調書【港湾版(陸上・海上)】  '!W30</f>
        <v>0</v>
      </c>
      <c r="EN9" s="238">
        <f>'実績調書【港湾版(陸上・海上)】  '!X30</f>
        <v>0</v>
      </c>
      <c r="EO9" s="238">
        <f>'実績調書【港湾版(陸上・海上)】  '!Y30</f>
        <v>0</v>
      </c>
      <c r="EP9" s="238">
        <f>'実績調書【港湾版(陸上・海上)】  '!Z30</f>
        <v>0</v>
      </c>
      <c r="EQ9" s="238">
        <f>'実績調書【港湾版(陸上・海上)】  '!AA30</f>
        <v>0</v>
      </c>
      <c r="ER9" s="238">
        <f>'実績調書【港湾版(陸上・海上)】  '!AB30</f>
        <v>0</v>
      </c>
      <c r="ES9" s="238">
        <f>'実績調書【港湾版(陸上・海上)】  '!AC30</f>
        <v>0</v>
      </c>
      <c r="ET9" s="238">
        <f>'実績調書【港湾版(陸上・海上)】  '!AD30</f>
        <v>0</v>
      </c>
      <c r="EU9" s="238">
        <f>'実績調書【港湾版(陸上・海上)】  '!AE30</f>
        <v>0</v>
      </c>
      <c r="EV9" s="238">
        <f>'実績調書【港湾版(陸上・海上)】  '!AF30</f>
        <v>0</v>
      </c>
      <c r="EW9" s="238">
        <f>'実績調書【港湾版(陸上・海上)】  '!AG30</f>
        <v>0</v>
      </c>
      <c r="EX9" s="238">
        <f>'実績調書【港湾版(陸上・海上)】  '!AH30</f>
        <v>0</v>
      </c>
      <c r="EY9" s="238">
        <f>'実績調書【港湾版(陸上・海上)】  '!AI30</f>
        <v>0</v>
      </c>
      <c r="EZ9" s="238">
        <f>'実績調書【港湾版(陸上・海上)】  '!AJ30</f>
        <v>0</v>
      </c>
      <c r="FA9" s="293">
        <f>'実績調書【港湾版(陸上・海上)】  '!AK30</f>
        <v>0</v>
      </c>
      <c r="FB9" s="292">
        <f ca="1">IF('実績調書【港湾版(陸上・海上)】  '!G31="夏",0,'実績調書【港湾版(陸上・海上)】  '!G35)</f>
        <v>0</v>
      </c>
      <c r="FC9" s="238">
        <f ca="1">IF('実績調書【港湾版(陸上・海上)】  '!H31="夏",0,'実績調書【港湾版(陸上・海上)】  '!H35)</f>
        <v>0</v>
      </c>
      <c r="FD9" s="238">
        <f ca="1">IF('実績調書【港湾版(陸上・海上)】  '!I31="夏",0,'実績調書【港湾版(陸上・海上)】  '!I35)</f>
        <v>0</v>
      </c>
      <c r="FE9" s="238">
        <f ca="1">IF('実績調書【港湾版(陸上・海上)】  '!J31="夏",0,'実績調書【港湾版(陸上・海上)】  '!J35)</f>
        <v>0</v>
      </c>
      <c r="FF9" s="238">
        <f ca="1">IF('実績調書【港湾版(陸上・海上)】  '!K31="夏",0,'実績調書【港湾版(陸上・海上)】  '!K35)</f>
        <v>0</v>
      </c>
      <c r="FG9" s="238">
        <f ca="1">IF('実績調書【港湾版(陸上・海上)】  '!L31="夏",0,'実績調書【港湾版(陸上・海上)】  '!L35)</f>
        <v>0</v>
      </c>
      <c r="FH9" s="238">
        <f ca="1">IF('実績調書【港湾版(陸上・海上)】  '!M31="夏",0,'実績調書【港湾版(陸上・海上)】  '!M35)</f>
        <v>0</v>
      </c>
      <c r="FI9" s="238">
        <f ca="1">IF('実績調書【港湾版(陸上・海上)】  '!N31="夏",0,'実績調書【港湾版(陸上・海上)】  '!N35)</f>
        <v>0</v>
      </c>
      <c r="FJ9" s="238">
        <f ca="1">IF('実績調書【港湾版(陸上・海上)】  '!O31="夏",0,'実績調書【港湾版(陸上・海上)】  '!O35)</f>
        <v>0</v>
      </c>
      <c r="FK9" s="238">
        <f ca="1">IF('実績調書【港湾版(陸上・海上)】  '!P31="夏",0,'実績調書【港湾版(陸上・海上)】  '!P35)</f>
        <v>0</v>
      </c>
      <c r="FL9" s="238">
        <f ca="1">IF('実績調書【港湾版(陸上・海上)】  '!Q31="夏",0,'実績調書【港湾版(陸上・海上)】  '!Q35)</f>
        <v>0</v>
      </c>
      <c r="FM9" s="312">
        <f ca="1">IF('実績調書【港湾版(陸上・海上)】  '!R31="夏",0,'実績調書【港湾版(陸上・海上)】  '!R35)</f>
        <v>0</v>
      </c>
      <c r="FN9" s="313">
        <f>IF('実績調書【港湾版(陸上・海上)】  '!S31="夏",0,'実績調書【港湾版(陸上・海上)】  '!S35)</f>
        <v>0</v>
      </c>
      <c r="FO9" s="238">
        <f>IF('実績調書【港湾版(陸上・海上)】  '!T31="夏",0,'実績調書【港湾版(陸上・海上)】  '!T35)</f>
        <v>0</v>
      </c>
      <c r="FP9" s="314">
        <f>IF('実績調書【港湾版(陸上・海上)】  '!U31="夏",0,'実績調書【港湾版(陸上・海上)】  '!U35)</f>
        <v>0</v>
      </c>
      <c r="FQ9" s="237">
        <f ca="1">IF('実績調書【港湾版(陸上・海上)】  '!V31="夏",0,'実績調書【港湾版(陸上・海上)】  '!V35)</f>
        <v>0</v>
      </c>
      <c r="FR9" s="238">
        <f ca="1">IF('実績調書【港湾版(陸上・海上)】  '!W31="夏",0,'実績調書【港湾版(陸上・海上)】  '!W35)</f>
        <v>0</v>
      </c>
      <c r="FS9" s="238">
        <f ca="1">IF('実績調書【港湾版(陸上・海上)】  '!X31="夏",0,'実績調書【港湾版(陸上・海上)】  '!X35)</f>
        <v>0</v>
      </c>
      <c r="FT9" s="238">
        <f ca="1">IF('実績調書【港湾版(陸上・海上)】  '!Y31="夏",0,'実績調書【港湾版(陸上・海上)】  '!Y35)</f>
        <v>0</v>
      </c>
      <c r="FU9" s="238">
        <f ca="1">IF('実績調書【港湾版(陸上・海上)】  '!Z31="夏",0,'実績調書【港湾版(陸上・海上)】  '!Z35)</f>
        <v>0</v>
      </c>
      <c r="FV9" s="238">
        <f ca="1">IF('実績調書【港湾版(陸上・海上)】  '!AA31="夏",0,'実績調書【港湾版(陸上・海上)】  '!AA35)</f>
        <v>0</v>
      </c>
      <c r="FW9" s="238">
        <f ca="1">IF('実績調書【港湾版(陸上・海上)】  '!AB31="夏",0,'実績調書【港湾版(陸上・海上)】  '!AB35)</f>
        <v>0</v>
      </c>
      <c r="FX9" s="238">
        <f ca="1">IF('実績調書【港湾版(陸上・海上)】  '!AC31="夏",0,'実績調書【港湾版(陸上・海上)】  '!AC35)</f>
        <v>0</v>
      </c>
      <c r="FY9" s="238">
        <f ca="1">IF('実績調書【港湾版(陸上・海上)】  '!AD31="夏",0,'実績調書【港湾版(陸上・海上)】  '!AD35)</f>
        <v>0</v>
      </c>
      <c r="FZ9" s="238">
        <f ca="1">IF('実績調書【港湾版(陸上・海上)】  '!AE31="夏",0,'実績調書【港湾版(陸上・海上)】  '!AE35)</f>
        <v>0</v>
      </c>
      <c r="GA9" s="238">
        <f ca="1">IF('実績調書【港湾版(陸上・海上)】  '!AF31="夏",0,'実績調書【港湾版(陸上・海上)】  '!AF35)</f>
        <v>0</v>
      </c>
      <c r="GB9" s="238">
        <f ca="1">IF('実績調書【港湾版(陸上・海上)】  '!AG31="夏",0,'実績調書【港湾版(陸上・海上)】  '!AG35)</f>
        <v>0</v>
      </c>
      <c r="GC9" s="238">
        <f ca="1">IF('実績調書【港湾版(陸上・海上)】  '!AH31="夏",0,'実績調書【港湾版(陸上・海上)】  '!AH35)</f>
        <v>0</v>
      </c>
      <c r="GD9" s="238">
        <f ca="1">IF('実績調書【港湾版(陸上・海上)】  '!AI31="夏",0,'実績調書【港湾版(陸上・海上)】  '!AI35)</f>
        <v>0</v>
      </c>
      <c r="GE9" s="238">
        <f ca="1">IF('実績調書【港湾版(陸上・海上)】  '!AJ31="夏",0,'実績調書【港湾版(陸上・海上)】  '!AJ35)</f>
        <v>0</v>
      </c>
      <c r="GF9" s="293">
        <f ca="1">IF('実績調書【港湾版(陸上・海上)】  '!AK31="夏",0,'実績調書【港湾版(陸上・海上)】  '!AK35)</f>
        <v>0</v>
      </c>
      <c r="GG9" s="292">
        <f>'実績調書【港湾版(陸上・海上)】  '!G40</f>
        <v>0</v>
      </c>
      <c r="GH9" s="238">
        <f>'実績調書【港湾版(陸上・海上)】  '!H40</f>
        <v>0</v>
      </c>
      <c r="GI9" s="238">
        <f>'実績調書【港湾版(陸上・海上)】  '!I40</f>
        <v>0</v>
      </c>
      <c r="GJ9" s="238">
        <f>'実績調書【港湾版(陸上・海上)】  '!J40</f>
        <v>0</v>
      </c>
      <c r="GK9" s="238">
        <f>'実績調書【港湾版(陸上・海上)】  '!K40</f>
        <v>0</v>
      </c>
      <c r="GL9" s="238">
        <f>'実績調書【港湾版(陸上・海上)】  '!L40</f>
        <v>0</v>
      </c>
      <c r="GM9" s="238">
        <f>'実績調書【港湾版(陸上・海上)】  '!M40</f>
        <v>0</v>
      </c>
      <c r="GN9" s="238">
        <f>'実績調書【港湾版(陸上・海上)】  '!N40</f>
        <v>0</v>
      </c>
      <c r="GO9" s="238">
        <f>'実績調書【港湾版(陸上・海上)】  '!O40</f>
        <v>0</v>
      </c>
      <c r="GP9" s="238">
        <f>'実績調書【港湾版(陸上・海上)】  '!P40</f>
        <v>0</v>
      </c>
      <c r="GQ9" s="238">
        <f>'実績調書【港湾版(陸上・海上)】  '!Q40</f>
        <v>0</v>
      </c>
      <c r="GR9" s="238">
        <f>'実績調書【港湾版(陸上・海上)】  '!R40</f>
        <v>0</v>
      </c>
      <c r="GS9" s="238">
        <f>'実績調書【港湾版(陸上・海上)】  '!S40</f>
        <v>0</v>
      </c>
      <c r="GT9" s="238">
        <f>'実績調書【港湾版(陸上・海上)】  '!T40</f>
        <v>0</v>
      </c>
      <c r="GU9" s="238">
        <f>'実績調書【港湾版(陸上・海上)】  '!U40</f>
        <v>0</v>
      </c>
      <c r="GV9" s="238">
        <f>'実績調書【港湾版(陸上・海上)】  '!V40</f>
        <v>0</v>
      </c>
      <c r="GW9" s="238">
        <f>'実績調書【港湾版(陸上・海上)】  '!W40</f>
        <v>0</v>
      </c>
      <c r="GX9" s="238">
        <f>'実績調書【港湾版(陸上・海上)】  '!X40</f>
        <v>0</v>
      </c>
      <c r="GY9" s="238">
        <f>'実績調書【港湾版(陸上・海上)】  '!Y40</f>
        <v>0</v>
      </c>
      <c r="GZ9" s="238">
        <f>'実績調書【港湾版(陸上・海上)】  '!Z40</f>
        <v>0</v>
      </c>
      <c r="HA9" s="238">
        <f>'実績調書【港湾版(陸上・海上)】  '!AA40</f>
        <v>0</v>
      </c>
      <c r="HB9" s="238">
        <f>'実績調書【港湾版(陸上・海上)】  '!AB40</f>
        <v>0</v>
      </c>
      <c r="HC9" s="238">
        <f>'実績調書【港湾版(陸上・海上)】  '!AC40</f>
        <v>0</v>
      </c>
      <c r="HD9" s="238">
        <f>'実績調書【港湾版(陸上・海上)】  '!AD40</f>
        <v>0</v>
      </c>
      <c r="HE9" s="238">
        <f>'実績調書【港湾版(陸上・海上)】  '!AE40</f>
        <v>0</v>
      </c>
      <c r="HF9" s="238">
        <f>'実績調書【港湾版(陸上・海上)】  '!AF40</f>
        <v>0</v>
      </c>
      <c r="HG9" s="238">
        <f>'実績調書【港湾版(陸上・海上)】  '!AG40</f>
        <v>0</v>
      </c>
      <c r="HH9" s="238">
        <f>'実績調書【港湾版(陸上・海上)】  '!AH40</f>
        <v>0</v>
      </c>
      <c r="HI9" s="238">
        <f>'実績調書【港湾版(陸上・海上)】  '!AI40</f>
        <v>0</v>
      </c>
      <c r="HJ9" s="293">
        <f>'実績調書【港湾版(陸上・海上)】  '!AJ40</f>
        <v>0</v>
      </c>
      <c r="HK9" s="292">
        <f>'実績調書【港湾版(陸上・海上)】  '!G45</f>
        <v>0</v>
      </c>
      <c r="HL9" s="238">
        <f>'実績調書【港湾版(陸上・海上)】  '!H45</f>
        <v>0</v>
      </c>
      <c r="HM9" s="238">
        <f>'実績調書【港湾版(陸上・海上)】  '!I45</f>
        <v>0</v>
      </c>
      <c r="HN9" s="238">
        <f>'実績調書【港湾版(陸上・海上)】  '!J45</f>
        <v>0</v>
      </c>
      <c r="HO9" s="238">
        <f>'実績調書【港湾版(陸上・海上)】  '!K45</f>
        <v>0</v>
      </c>
      <c r="HP9" s="238">
        <f>'実績調書【港湾版(陸上・海上)】  '!L45</f>
        <v>0</v>
      </c>
      <c r="HQ9" s="238">
        <f>'実績調書【港湾版(陸上・海上)】  '!M45</f>
        <v>0</v>
      </c>
      <c r="HR9" s="238">
        <f>'実績調書【港湾版(陸上・海上)】  '!N45</f>
        <v>0</v>
      </c>
      <c r="HS9" s="238">
        <f>'実績調書【港湾版(陸上・海上)】  '!O45</f>
        <v>0</v>
      </c>
      <c r="HT9" s="238">
        <f>'実績調書【港湾版(陸上・海上)】  '!P45</f>
        <v>0</v>
      </c>
      <c r="HU9" s="238">
        <f>'実績調書【港湾版(陸上・海上)】  '!Q45</f>
        <v>0</v>
      </c>
      <c r="HV9" s="238">
        <f>'実績調書【港湾版(陸上・海上)】  '!R45</f>
        <v>0</v>
      </c>
      <c r="HW9" s="238">
        <f>'実績調書【港湾版(陸上・海上)】  '!S45</f>
        <v>0</v>
      </c>
      <c r="HX9" s="238">
        <f>'実績調書【港湾版(陸上・海上)】  '!T45</f>
        <v>0</v>
      </c>
      <c r="HY9" s="238">
        <f>'実績調書【港湾版(陸上・海上)】  '!U45</f>
        <v>0</v>
      </c>
      <c r="HZ9" s="238">
        <f>'実績調書【港湾版(陸上・海上)】  '!V45</f>
        <v>0</v>
      </c>
      <c r="IA9" s="238">
        <f>'実績調書【港湾版(陸上・海上)】  '!W45</f>
        <v>0</v>
      </c>
      <c r="IB9" s="238">
        <f>'実績調書【港湾版(陸上・海上)】  '!X45</f>
        <v>0</v>
      </c>
      <c r="IC9" s="238">
        <f>'実績調書【港湾版(陸上・海上)】  '!Y45</f>
        <v>0</v>
      </c>
      <c r="ID9" s="238">
        <f>'実績調書【港湾版(陸上・海上)】  '!Z45</f>
        <v>0</v>
      </c>
      <c r="IE9" s="238">
        <f>'実績調書【港湾版(陸上・海上)】  '!AA45</f>
        <v>0</v>
      </c>
      <c r="IF9" s="238">
        <f>'実績調書【港湾版(陸上・海上)】  '!AB45</f>
        <v>0</v>
      </c>
      <c r="IG9" s="238">
        <f>'実績調書【港湾版(陸上・海上)】  '!AC45</f>
        <v>0</v>
      </c>
      <c r="IH9" s="238">
        <f>'実績調書【港湾版(陸上・海上)】  '!AD45</f>
        <v>0</v>
      </c>
      <c r="II9" s="238">
        <f>'実績調書【港湾版(陸上・海上)】  '!AE45</f>
        <v>0</v>
      </c>
      <c r="IJ9" s="238">
        <f>'実績調書【港湾版(陸上・海上)】  '!AF45</f>
        <v>0</v>
      </c>
      <c r="IK9" s="238">
        <f>'実績調書【港湾版(陸上・海上)】  '!AG45</f>
        <v>0</v>
      </c>
      <c r="IL9" s="238">
        <f>'実績調書【港湾版(陸上・海上)】  '!AH45</f>
        <v>0</v>
      </c>
      <c r="IM9" s="238">
        <f>'実績調書【港湾版(陸上・海上)】  '!AI45</f>
        <v>0</v>
      </c>
      <c r="IN9" s="238">
        <f>'実績調書【港湾版(陸上・海上)】  '!AJ45</f>
        <v>0</v>
      </c>
      <c r="IO9" s="293">
        <f>'実績調書【港湾版(陸上・海上)】  '!AK45</f>
        <v>0</v>
      </c>
      <c r="IP9" s="292">
        <f>'実績調書【港湾版(陸上・海上)】  '!G50</f>
        <v>0</v>
      </c>
      <c r="IQ9" s="238">
        <f>'実績調書【港湾版(陸上・海上)】  '!H50</f>
        <v>0</v>
      </c>
      <c r="IR9" s="238">
        <f>'実績調書【港湾版(陸上・海上)】  '!I50</f>
        <v>0</v>
      </c>
      <c r="IS9" s="238">
        <f>'実績調書【港湾版(陸上・海上)】  '!J50</f>
        <v>0</v>
      </c>
      <c r="IT9" s="238">
        <f>'実績調書【港湾版(陸上・海上)】  '!K50</f>
        <v>0</v>
      </c>
      <c r="IU9" s="238">
        <f>'実績調書【港湾版(陸上・海上)】  '!L50</f>
        <v>0</v>
      </c>
      <c r="IV9" s="238">
        <f>'実績調書【港湾版(陸上・海上)】  '!M50</f>
        <v>0</v>
      </c>
      <c r="IW9" s="238">
        <f>'実績調書【港湾版(陸上・海上)】  '!N50</f>
        <v>0</v>
      </c>
      <c r="IX9" s="238">
        <f>'実績調書【港湾版(陸上・海上)】  '!O50</f>
        <v>0</v>
      </c>
      <c r="IY9" s="238">
        <f>'実績調書【港湾版(陸上・海上)】  '!P50</f>
        <v>0</v>
      </c>
      <c r="IZ9" s="238">
        <f>'実績調書【港湾版(陸上・海上)】  '!Q50</f>
        <v>0</v>
      </c>
      <c r="JA9" s="238">
        <f>'実績調書【港湾版(陸上・海上)】  '!R50</f>
        <v>0</v>
      </c>
      <c r="JB9" s="238">
        <f>'実績調書【港湾版(陸上・海上)】  '!S50</f>
        <v>0</v>
      </c>
      <c r="JC9" s="238">
        <f>'実績調書【港湾版(陸上・海上)】  '!T50</f>
        <v>0</v>
      </c>
      <c r="JD9" s="238">
        <f>'実績調書【港湾版(陸上・海上)】  '!U50</f>
        <v>0</v>
      </c>
      <c r="JE9" s="238">
        <f>'実績調書【港湾版(陸上・海上)】  '!V50</f>
        <v>0</v>
      </c>
      <c r="JF9" s="238">
        <f>'実績調書【港湾版(陸上・海上)】  '!W50</f>
        <v>0</v>
      </c>
      <c r="JG9" s="238">
        <f>'実績調書【港湾版(陸上・海上)】  '!X50</f>
        <v>0</v>
      </c>
      <c r="JH9" s="238">
        <f>'実績調書【港湾版(陸上・海上)】  '!Y50</f>
        <v>0</v>
      </c>
      <c r="JI9" s="238">
        <f>'実績調書【港湾版(陸上・海上)】  '!Z50</f>
        <v>0</v>
      </c>
      <c r="JJ9" s="238">
        <f>'実績調書【港湾版(陸上・海上)】  '!AA50</f>
        <v>0</v>
      </c>
      <c r="JK9" s="238">
        <f>'実績調書【港湾版(陸上・海上)】  '!AB50</f>
        <v>0</v>
      </c>
      <c r="JL9" s="238">
        <f>'実績調書【港湾版(陸上・海上)】  '!AC50</f>
        <v>0</v>
      </c>
      <c r="JM9" s="238">
        <f>'実績調書【港湾版(陸上・海上)】  '!AD50</f>
        <v>0</v>
      </c>
      <c r="JN9" s="238">
        <f>'実績調書【港湾版(陸上・海上)】  '!AE50</f>
        <v>0</v>
      </c>
      <c r="JO9" s="238">
        <f>'実績調書【港湾版(陸上・海上)】  '!AF50</f>
        <v>0</v>
      </c>
      <c r="JP9" s="238">
        <f>'実績調書【港湾版(陸上・海上)】  '!AG50</f>
        <v>0</v>
      </c>
      <c r="JQ9" s="238">
        <f>'実績調書【港湾版(陸上・海上)】  '!AH50</f>
        <v>0</v>
      </c>
      <c r="JR9" s="238">
        <f>'実績調書【港湾版(陸上・海上)】  '!AI50</f>
        <v>0</v>
      </c>
      <c r="JS9" s="293">
        <f>'実績調書【港湾版(陸上・海上)】  '!AJ50</f>
        <v>0</v>
      </c>
      <c r="JT9" s="292">
        <f ca="1">IF('実績調書【港湾版(陸上・海上)】  '!G51="年末",0,'実績調書【港湾版(陸上・海上)】  '!G55)</f>
        <v>0</v>
      </c>
      <c r="JU9" s="238">
        <f ca="1">IF('実績調書【港湾版(陸上・海上)】  '!H51="年末",0,'実績調書【港湾版(陸上・海上)】  '!H55)</f>
        <v>0</v>
      </c>
      <c r="JV9" s="238">
        <f ca="1">IF('実績調書【港湾版(陸上・海上)】  '!I51="年末",0,'実績調書【港湾版(陸上・海上)】  '!I55)</f>
        <v>0</v>
      </c>
      <c r="JW9" s="238">
        <f ca="1">IF('実績調書【港湾版(陸上・海上)】  '!J51="年末",0,'実績調書【港湾版(陸上・海上)】  '!J55)</f>
        <v>0</v>
      </c>
      <c r="JX9" s="238">
        <f ca="1">IF('実績調書【港湾版(陸上・海上)】  '!K51="年末",0,'実績調書【港湾版(陸上・海上)】  '!K55)</f>
        <v>0</v>
      </c>
      <c r="JY9" s="238">
        <f ca="1">IF('実績調書【港湾版(陸上・海上)】  '!L51="年末",0,'実績調書【港湾版(陸上・海上)】  '!L55)</f>
        <v>0</v>
      </c>
      <c r="JZ9" s="238">
        <f ca="1">IF('実績調書【港湾版(陸上・海上)】  '!M51="年末",0,'実績調書【港湾版(陸上・海上)】  '!M55)</f>
        <v>0</v>
      </c>
      <c r="KA9" s="238">
        <f ca="1">IF('実績調書【港湾版(陸上・海上)】  '!N51="年末",0,'実績調書【港湾版(陸上・海上)】  '!N55)</f>
        <v>0</v>
      </c>
      <c r="KB9" s="238">
        <f ca="1">IF('実績調書【港湾版(陸上・海上)】  '!O51="年末",0,'実績調書【港湾版(陸上・海上)】  '!O55)</f>
        <v>0</v>
      </c>
      <c r="KC9" s="238">
        <f ca="1">IF('実績調書【港湾版(陸上・海上)】  '!P51="年末",0,'実績調書【港湾版(陸上・海上)】  '!P55)</f>
        <v>0</v>
      </c>
      <c r="KD9" s="238">
        <f ca="1">IF('実績調書【港湾版(陸上・海上)】  '!Q51="年末",0,'実績調書【港湾版(陸上・海上)】  '!Q55)</f>
        <v>0</v>
      </c>
      <c r="KE9" s="238">
        <f ca="1">IF('実績調書【港湾版(陸上・海上)】  '!R51="年末",0,'実績調書【港湾版(陸上・海上)】  '!R55)</f>
        <v>0</v>
      </c>
      <c r="KF9" s="238">
        <f ca="1">IF('実績調書【港湾版(陸上・海上)】  '!S51="年末",0,'実績調書【港湾版(陸上・海上)】  '!S55)</f>
        <v>0</v>
      </c>
      <c r="KG9" s="238">
        <f ca="1">IF('実績調書【港湾版(陸上・海上)】  '!T51="年末",0,'実績調書【港湾版(陸上・海上)】  '!T55)</f>
        <v>0</v>
      </c>
      <c r="KH9" s="238">
        <f ca="1">IF('実績調書【港湾版(陸上・海上)】  '!U51="年末",0,'実績調書【港湾版(陸上・海上)】  '!U55)</f>
        <v>0</v>
      </c>
      <c r="KI9" s="238">
        <f ca="1">IF('実績調書【港湾版(陸上・海上)】  '!V51="年末",0,'実績調書【港湾版(陸上・海上)】  '!V55)</f>
        <v>0</v>
      </c>
      <c r="KJ9" s="238">
        <f ca="1">IF('実績調書【港湾版(陸上・海上)】  '!W51="年末",0,'実績調書【港湾版(陸上・海上)】  '!W55)</f>
        <v>0</v>
      </c>
      <c r="KK9" s="238">
        <f ca="1">IF('実績調書【港湾版(陸上・海上)】  '!X51="年末",0,'実績調書【港湾版(陸上・海上)】  '!X55)</f>
        <v>0</v>
      </c>
      <c r="KL9" s="238">
        <f ca="1">IF('実績調書【港湾版(陸上・海上)】  '!Y51="年末",0,'実績調書【港湾版(陸上・海上)】  '!Y55)</f>
        <v>0</v>
      </c>
      <c r="KM9" s="238">
        <f ca="1">IF('実績調書【港湾版(陸上・海上)】  '!Z51="年末",0,'実績調書【港湾版(陸上・海上)】  '!Z55)</f>
        <v>0</v>
      </c>
      <c r="KN9" s="238">
        <f ca="1">IF('実績調書【港湾版(陸上・海上)】  '!AA51="年末",0,'実績調書【港湾版(陸上・海上)】  '!AA55)</f>
        <v>0</v>
      </c>
      <c r="KO9" s="238">
        <f ca="1">IF('実績調書【港湾版(陸上・海上)】  '!AB51="年末",0,'実績調書【港湾版(陸上・海上)】  '!AB55)</f>
        <v>0</v>
      </c>
      <c r="KP9" s="238">
        <f ca="1">IF('実績調書【港湾版(陸上・海上)】  '!AC51="年末",0,'実績調書【港湾版(陸上・海上)】  '!AC55)</f>
        <v>0</v>
      </c>
      <c r="KQ9" s="238">
        <f ca="1">IF('実績調書【港湾版(陸上・海上)】  '!AD51="年末",0,'実績調書【港湾版(陸上・海上)】  '!AD55)</f>
        <v>0</v>
      </c>
      <c r="KR9" s="238">
        <f ca="1">IF('実績調書【港湾版(陸上・海上)】  '!AE51="年末",0,'実績調書【港湾版(陸上・海上)】  '!AE55)</f>
        <v>0</v>
      </c>
      <c r="KS9" s="238">
        <f ca="1">IF('実績調書【港湾版(陸上・海上)】  '!AF51="年末",0,'実績調書【港湾版(陸上・海上)】  '!AF55)</f>
        <v>0</v>
      </c>
      <c r="KT9" s="238">
        <f ca="1">IF('実績調書【港湾版(陸上・海上)】  '!AG51="年末",0,'実績調書【港湾版(陸上・海上)】  '!AG55)</f>
        <v>0</v>
      </c>
      <c r="KU9" s="312">
        <f ca="1">IF('実績調書【港湾版(陸上・海上)】  '!AH51="年末",0,'実績調書【港湾版(陸上・海上)】  '!AH55)</f>
        <v>0</v>
      </c>
      <c r="KV9" s="313">
        <f>IF('実績調書【港湾版(陸上・海上)】  '!AI51="年末",0,'実績調書【港湾版(陸上・海上)】  '!AI55)</f>
        <v>0</v>
      </c>
      <c r="KW9" s="238">
        <f>IF('実績調書【港湾版(陸上・海上)】  '!AJ51="年末",0,'実績調書【港湾版(陸上・海上)】  '!AJ55)</f>
        <v>0</v>
      </c>
      <c r="KX9" s="293">
        <f>IF('実績調書【港湾版(陸上・海上)】  '!AK51="年末",0,'実績調書【港湾版(陸上・海上)】  '!AK55)</f>
        <v>0</v>
      </c>
      <c r="KY9" s="292">
        <f>IF('実績調書【港湾版(陸上・海上)】  '!G56="年始",0,'実績調書【港湾版(陸上・海上)】  '!G60)</f>
        <v>0</v>
      </c>
      <c r="KZ9" s="238">
        <f>IF('実績調書【港湾版(陸上・海上)】  '!H56="年始",0,'実績調書【港湾版(陸上・海上)】  '!H60)</f>
        <v>0</v>
      </c>
      <c r="LA9" s="314">
        <f>IF('実績調書【港湾版(陸上・海上)】  '!I56="年始",0,'実績調書【港湾版(陸上・海上)】  '!I60)</f>
        <v>0</v>
      </c>
      <c r="LB9" s="237">
        <f ca="1">IF('実績調書【港湾版(陸上・海上)】  '!J56="年始",0,'実績調書【港湾版(陸上・海上)】  '!J60)</f>
        <v>0</v>
      </c>
      <c r="LC9" s="238">
        <f ca="1">IF('実績調書【港湾版(陸上・海上)】  '!K56="年始",0,'実績調書【港湾版(陸上・海上)】  '!K60)</f>
        <v>0</v>
      </c>
      <c r="LD9" s="238">
        <f ca="1">IF('実績調書【港湾版(陸上・海上)】  '!L56="年始",0,'実績調書【港湾版(陸上・海上)】  '!L60)</f>
        <v>0</v>
      </c>
      <c r="LE9" s="238">
        <f ca="1">IF('実績調書【港湾版(陸上・海上)】  '!M56="年始",0,'実績調書【港湾版(陸上・海上)】  '!M60)</f>
        <v>0</v>
      </c>
      <c r="LF9" s="238">
        <f ca="1">IF('実績調書【港湾版(陸上・海上)】  '!N56="年始",0,'実績調書【港湾版(陸上・海上)】  '!N60)</f>
        <v>0</v>
      </c>
      <c r="LG9" s="238">
        <f ca="1">IF('実績調書【港湾版(陸上・海上)】  '!O56="年始",0,'実績調書【港湾版(陸上・海上)】  '!O60)</f>
        <v>0</v>
      </c>
      <c r="LH9" s="238">
        <f ca="1">IF('実績調書【港湾版(陸上・海上)】  '!P56="年始",0,'実績調書【港湾版(陸上・海上)】  '!P60)</f>
        <v>0</v>
      </c>
      <c r="LI9" s="238">
        <f ca="1">IF('実績調書【港湾版(陸上・海上)】  '!Q56="年始",0,'実績調書【港湾版(陸上・海上)】  '!Q60)</f>
        <v>0</v>
      </c>
      <c r="LJ9" s="238">
        <f ca="1">IF('実績調書【港湾版(陸上・海上)】  '!R56="年始",0,'実績調書【港湾版(陸上・海上)】  '!R60)</f>
        <v>0</v>
      </c>
      <c r="LK9" s="238">
        <f ca="1">IF('実績調書【港湾版(陸上・海上)】  '!S56="年始",0,'実績調書【港湾版(陸上・海上)】  '!S60)</f>
        <v>0</v>
      </c>
      <c r="LL9" s="238">
        <f ca="1">IF('実績調書【港湾版(陸上・海上)】  '!T56="年始",0,'実績調書【港湾版(陸上・海上)】  '!T60)</f>
        <v>0</v>
      </c>
      <c r="LM9" s="238">
        <f ca="1">IF('実績調書【港湾版(陸上・海上)】  '!U56="年始",0,'実績調書【港湾版(陸上・海上)】  '!U60)</f>
        <v>0</v>
      </c>
      <c r="LN9" s="238">
        <f ca="1">IF('実績調書【港湾版(陸上・海上)】  '!V56="年始",0,'実績調書【港湾版(陸上・海上)】  '!V60)</f>
        <v>0</v>
      </c>
      <c r="LO9" s="238">
        <f ca="1">IF('実績調書【港湾版(陸上・海上)】  '!W56="年始",0,'実績調書【港湾版(陸上・海上)】  '!W60)</f>
        <v>0</v>
      </c>
      <c r="LP9" s="238">
        <f ca="1">IF('実績調書【港湾版(陸上・海上)】  '!X56="年始",0,'実績調書【港湾版(陸上・海上)】  '!X60)</f>
        <v>0</v>
      </c>
      <c r="LQ9" s="238">
        <f ca="1">IF('実績調書【港湾版(陸上・海上)】  '!Y56="年始",0,'実績調書【港湾版(陸上・海上)】  '!Y60)</f>
        <v>0</v>
      </c>
      <c r="LR9" s="238">
        <f ca="1">IF('実績調書【港湾版(陸上・海上)】  '!Z56="年始",0,'実績調書【港湾版(陸上・海上)】  '!Z60)</f>
        <v>0</v>
      </c>
      <c r="LS9" s="238">
        <f ca="1">IF('実績調書【港湾版(陸上・海上)】  '!AA56="年始",0,'実績調書【港湾版(陸上・海上)】  '!AA60)</f>
        <v>0</v>
      </c>
      <c r="LT9" s="238">
        <f ca="1">IF('実績調書【港湾版(陸上・海上)】  '!AB56="年始",0,'実績調書【港湾版(陸上・海上)】  '!AB60)</f>
        <v>0</v>
      </c>
      <c r="LU9" s="238">
        <f ca="1">IF('実績調書【港湾版(陸上・海上)】  '!AC56="年始",0,'実績調書【港湾版(陸上・海上)】  '!AC60)</f>
        <v>0</v>
      </c>
      <c r="LV9" s="238">
        <f ca="1">IF('実績調書【港湾版(陸上・海上)】  '!AD56="年始",0,'実績調書【港湾版(陸上・海上)】  '!AD60)</f>
        <v>0</v>
      </c>
      <c r="LW9" s="238">
        <f ca="1">IF('実績調書【港湾版(陸上・海上)】  '!AE56="年始",0,'実績調書【港湾版(陸上・海上)】  '!AE60)</f>
        <v>0</v>
      </c>
      <c r="LX9" s="238">
        <f ca="1">IF('実績調書【港湾版(陸上・海上)】  '!AF56="年始",0,'実績調書【港湾版(陸上・海上)】  '!AF60)</f>
        <v>0</v>
      </c>
      <c r="LY9" s="238">
        <f ca="1">IF('実績調書【港湾版(陸上・海上)】  '!AG56="年始",0,'実績調書【港湾版(陸上・海上)】  '!AG60)</f>
        <v>0</v>
      </c>
      <c r="LZ9" s="238">
        <f ca="1">IF('実績調書【港湾版(陸上・海上)】  '!AH56="年始",0,'実績調書【港湾版(陸上・海上)】  '!AH60)</f>
        <v>0</v>
      </c>
      <c r="MA9" s="238">
        <f ca="1">IF('実績調書【港湾版(陸上・海上)】  '!AI56="年始",0,'実績調書【港湾版(陸上・海上)】  '!AI60)</f>
        <v>0</v>
      </c>
      <c r="MB9" s="238">
        <f ca="1">IF('実績調書【港湾版(陸上・海上)】  '!AJ56="年始",0,'実績調書【港湾版(陸上・海上)】  '!AJ60)</f>
        <v>0</v>
      </c>
      <c r="MC9" s="293">
        <f ca="1">IF('実績調書【港湾版(陸上・海上)】  '!AK56="年始",0,'実績調書【港湾版(陸上・海上)】  '!AK60)</f>
        <v>0</v>
      </c>
      <c r="MD9" s="292">
        <f>'実績調書【港湾版(陸上・海上)】  '!G65</f>
        <v>0</v>
      </c>
      <c r="ME9" s="238">
        <f>'実績調書【港湾版(陸上・海上)】  '!H65</f>
        <v>0</v>
      </c>
      <c r="MF9" s="238">
        <f>'実績調書【港湾版(陸上・海上)】  '!I65</f>
        <v>0</v>
      </c>
      <c r="MG9" s="238">
        <f>'実績調書【港湾版(陸上・海上)】  '!J65</f>
        <v>0</v>
      </c>
      <c r="MH9" s="238">
        <f>'実績調書【港湾版(陸上・海上)】  '!K65</f>
        <v>0</v>
      </c>
      <c r="MI9" s="238">
        <f>'実績調書【港湾版(陸上・海上)】  '!L65</f>
        <v>0</v>
      </c>
      <c r="MJ9" s="238">
        <f>'実績調書【港湾版(陸上・海上)】  '!M65</f>
        <v>0</v>
      </c>
      <c r="MK9" s="238">
        <f>'実績調書【港湾版(陸上・海上)】  '!N65</f>
        <v>0</v>
      </c>
      <c r="ML9" s="238">
        <f>'実績調書【港湾版(陸上・海上)】  '!O65</f>
        <v>0</v>
      </c>
      <c r="MM9" s="238">
        <f>'実績調書【港湾版(陸上・海上)】  '!P65</f>
        <v>0</v>
      </c>
      <c r="MN9" s="238">
        <f>'実績調書【港湾版(陸上・海上)】  '!Q65</f>
        <v>0</v>
      </c>
      <c r="MO9" s="238">
        <f>'実績調書【港湾版(陸上・海上)】  '!R65</f>
        <v>0</v>
      </c>
      <c r="MP9" s="238">
        <f>'実績調書【港湾版(陸上・海上)】  '!S65</f>
        <v>0</v>
      </c>
      <c r="MQ9" s="238">
        <f>'実績調書【港湾版(陸上・海上)】  '!T65</f>
        <v>0</v>
      </c>
      <c r="MR9" s="238">
        <f>'実績調書【港湾版(陸上・海上)】  '!U65</f>
        <v>0</v>
      </c>
      <c r="MS9" s="238">
        <f>'実績調書【港湾版(陸上・海上)】  '!V65</f>
        <v>0</v>
      </c>
      <c r="MT9" s="238">
        <f>'実績調書【港湾版(陸上・海上)】  '!W65</f>
        <v>0</v>
      </c>
      <c r="MU9" s="238">
        <f>'実績調書【港湾版(陸上・海上)】  '!X65</f>
        <v>0</v>
      </c>
      <c r="MV9" s="238">
        <f>'実績調書【港湾版(陸上・海上)】  '!Y65</f>
        <v>0</v>
      </c>
      <c r="MW9" s="238">
        <f>'実績調書【港湾版(陸上・海上)】  '!Z65</f>
        <v>0</v>
      </c>
      <c r="MX9" s="238">
        <f>'実績調書【港湾版(陸上・海上)】  '!AA65</f>
        <v>0</v>
      </c>
      <c r="MY9" s="238">
        <f>'実績調書【港湾版(陸上・海上)】  '!AB65</f>
        <v>0</v>
      </c>
      <c r="MZ9" s="238">
        <f>'実績調書【港湾版(陸上・海上)】  '!AC65</f>
        <v>0</v>
      </c>
      <c r="NA9" s="238">
        <f>'実績調書【港湾版(陸上・海上)】  '!AD65</f>
        <v>0</v>
      </c>
      <c r="NB9" s="238">
        <f>'実績調書【港湾版(陸上・海上)】  '!AE65</f>
        <v>0</v>
      </c>
      <c r="NC9" s="238">
        <f>'実績調書【港湾版(陸上・海上)】  '!AF65</f>
        <v>0</v>
      </c>
      <c r="ND9" s="238">
        <f>'実績調書【港湾版(陸上・海上)】  '!AG65</f>
        <v>0</v>
      </c>
      <c r="NE9" s="238">
        <f>'実績調書【港湾版(陸上・海上)】  '!AH65</f>
        <v>0</v>
      </c>
      <c r="NF9" s="293">
        <f>'実績調書【港湾版(陸上・海上)】  '!AI65</f>
        <v>0</v>
      </c>
      <c r="NG9" s="292">
        <f>'実績調書【港湾版(陸上・海上)】  '!G70</f>
        <v>0</v>
      </c>
      <c r="NH9" s="238">
        <f>'実績調書【港湾版(陸上・海上)】  '!H70</f>
        <v>0</v>
      </c>
      <c r="NI9" s="238">
        <f>'実績調書【港湾版(陸上・海上)】  '!I70</f>
        <v>0</v>
      </c>
      <c r="NJ9" s="238">
        <f>'実績調書【港湾版(陸上・海上)】  '!J70</f>
        <v>0</v>
      </c>
      <c r="NK9" s="238">
        <f>'実績調書【港湾版(陸上・海上)】  '!K70</f>
        <v>0</v>
      </c>
      <c r="NL9" s="238">
        <f>'実績調書【港湾版(陸上・海上)】  '!L70</f>
        <v>0</v>
      </c>
      <c r="NM9" s="238">
        <f>'実績調書【港湾版(陸上・海上)】  '!M70</f>
        <v>0</v>
      </c>
      <c r="NN9" s="238">
        <f>'実績調書【港湾版(陸上・海上)】  '!N70</f>
        <v>0</v>
      </c>
      <c r="NO9" s="238">
        <f>'実績調書【港湾版(陸上・海上)】  '!O70</f>
        <v>0</v>
      </c>
      <c r="NP9" s="238">
        <f>'実績調書【港湾版(陸上・海上)】  '!P70</f>
        <v>0</v>
      </c>
      <c r="NQ9" s="238">
        <f>'実績調書【港湾版(陸上・海上)】  '!Q70</f>
        <v>0</v>
      </c>
      <c r="NR9" s="238">
        <f>'実績調書【港湾版(陸上・海上)】  '!R70</f>
        <v>0</v>
      </c>
      <c r="NS9" s="238">
        <f>'実績調書【港湾版(陸上・海上)】  '!S70</f>
        <v>0</v>
      </c>
      <c r="NT9" s="238">
        <f>'実績調書【港湾版(陸上・海上)】  '!T70</f>
        <v>0</v>
      </c>
      <c r="NU9" s="238">
        <f>'実績調書【港湾版(陸上・海上)】  '!U70</f>
        <v>0</v>
      </c>
      <c r="NV9" s="238">
        <f>'実績調書【港湾版(陸上・海上)】  '!V70</f>
        <v>0</v>
      </c>
      <c r="NW9" s="238">
        <f>'実績調書【港湾版(陸上・海上)】  '!W70</f>
        <v>0</v>
      </c>
      <c r="NX9" s="238">
        <f>'実績調書【港湾版(陸上・海上)】  '!X70</f>
        <v>0</v>
      </c>
      <c r="NY9" s="238">
        <f>'実績調書【港湾版(陸上・海上)】  '!Y70</f>
        <v>0</v>
      </c>
      <c r="NZ9" s="238">
        <f>'実績調書【港湾版(陸上・海上)】  '!Z70</f>
        <v>0</v>
      </c>
      <c r="OA9" s="238">
        <f>'実績調書【港湾版(陸上・海上)】  '!AA70</f>
        <v>0</v>
      </c>
      <c r="OB9" s="238">
        <f>'実績調書【港湾版(陸上・海上)】  '!AB70</f>
        <v>0</v>
      </c>
      <c r="OC9" s="238">
        <f>'実績調書【港湾版(陸上・海上)】  '!AC70</f>
        <v>0</v>
      </c>
      <c r="OD9" s="238">
        <f>'実績調書【港湾版(陸上・海上)】  '!AD70</f>
        <v>0</v>
      </c>
      <c r="OE9" s="238">
        <f>'実績調書【港湾版(陸上・海上)】  '!AE70</f>
        <v>0</v>
      </c>
      <c r="OF9" s="238">
        <f>'実績調書【港湾版(陸上・海上)】  '!AF70</f>
        <v>0</v>
      </c>
      <c r="OG9" s="238">
        <f>'実績調書【港湾版(陸上・海上)】  '!AG70</f>
        <v>0</v>
      </c>
      <c r="OH9" s="238">
        <f>'実績調書【港湾版(陸上・海上)】  '!AH70</f>
        <v>0</v>
      </c>
      <c r="OI9" s="238">
        <f>'実績調書【港湾版(陸上・海上)】  '!AI70</f>
        <v>0</v>
      </c>
      <c r="OJ9" s="238">
        <f>'実績調書【港湾版(陸上・海上)】  '!AJ70</f>
        <v>0</v>
      </c>
      <c r="OK9" s="293">
        <f>'実績調書【港湾版(陸上・海上)】  '!AK70</f>
        <v>0</v>
      </c>
      <c r="ON9" s="39"/>
    </row>
    <row r="10" spans="2:404" ht="13.5" customHeight="1" thickBot="1" x14ac:dyDescent="0.2">
      <c r="B10" s="304"/>
      <c r="C10" s="305"/>
      <c r="D10" s="306"/>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7"/>
      <c r="AJ10" s="315"/>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7"/>
      <c r="BN10" s="315"/>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7"/>
      <c r="CS10" s="315"/>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7"/>
      <c r="DW10" s="315"/>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7"/>
      <c r="FB10" s="315"/>
      <c r="FC10" s="316"/>
      <c r="FD10" s="316"/>
      <c r="FE10" s="316"/>
      <c r="FF10" s="316"/>
      <c r="FG10" s="316"/>
      <c r="FH10" s="316"/>
      <c r="FI10" s="316"/>
      <c r="FJ10" s="316"/>
      <c r="FK10" s="316"/>
      <c r="FL10" s="316"/>
      <c r="FM10" s="318"/>
      <c r="FN10" s="333"/>
      <c r="FO10" s="316"/>
      <c r="FP10" s="334"/>
      <c r="FQ10" s="320"/>
      <c r="FR10" s="316"/>
      <c r="FS10" s="316"/>
      <c r="FT10" s="316"/>
      <c r="FU10" s="316"/>
      <c r="FV10" s="316"/>
      <c r="FW10" s="316"/>
      <c r="FX10" s="316"/>
      <c r="FY10" s="316"/>
      <c r="FZ10" s="316"/>
      <c r="GA10" s="316"/>
      <c r="GB10" s="316"/>
      <c r="GC10" s="316"/>
      <c r="GD10" s="316"/>
      <c r="GE10" s="316"/>
      <c r="GF10" s="317"/>
      <c r="GG10" s="315"/>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7"/>
      <c r="HK10" s="315"/>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7"/>
      <c r="IP10" s="315"/>
      <c r="IQ10" s="316"/>
      <c r="IR10" s="316"/>
      <c r="IS10" s="316"/>
      <c r="IT10" s="316"/>
      <c r="IU10" s="316"/>
      <c r="IV10" s="316"/>
      <c r="IW10" s="316"/>
      <c r="IX10" s="316"/>
      <c r="IY10" s="316"/>
      <c r="IZ10" s="316"/>
      <c r="JA10" s="316"/>
      <c r="JB10" s="316"/>
      <c r="JC10" s="316"/>
      <c r="JD10" s="316"/>
      <c r="JE10" s="316"/>
      <c r="JF10" s="316"/>
      <c r="JG10" s="316"/>
      <c r="JH10" s="316"/>
      <c r="JI10" s="316"/>
      <c r="JJ10" s="316"/>
      <c r="JK10" s="316"/>
      <c r="JL10" s="316"/>
      <c r="JM10" s="316"/>
      <c r="JN10" s="316"/>
      <c r="JO10" s="316"/>
      <c r="JP10" s="316"/>
      <c r="JQ10" s="316"/>
      <c r="JR10" s="316"/>
      <c r="JS10" s="317"/>
      <c r="JT10" s="315"/>
      <c r="JU10" s="316"/>
      <c r="JV10" s="316"/>
      <c r="JW10" s="316"/>
      <c r="JX10" s="316"/>
      <c r="JY10" s="316"/>
      <c r="JZ10" s="316"/>
      <c r="KA10" s="316"/>
      <c r="KB10" s="316"/>
      <c r="KC10" s="316"/>
      <c r="KD10" s="316"/>
      <c r="KE10" s="316"/>
      <c r="KF10" s="316"/>
      <c r="KG10" s="316"/>
      <c r="KH10" s="316"/>
      <c r="KI10" s="316"/>
      <c r="KJ10" s="316"/>
      <c r="KK10" s="316"/>
      <c r="KL10" s="316"/>
      <c r="KM10" s="316"/>
      <c r="KN10" s="316"/>
      <c r="KO10" s="316"/>
      <c r="KP10" s="316"/>
      <c r="KQ10" s="316"/>
      <c r="KR10" s="316"/>
      <c r="KS10" s="316"/>
      <c r="KT10" s="316"/>
      <c r="KU10" s="318"/>
      <c r="KV10" s="323"/>
      <c r="KW10" s="324"/>
      <c r="KX10" s="325"/>
      <c r="KY10" s="326"/>
      <c r="KZ10" s="324"/>
      <c r="LA10" s="327"/>
      <c r="LB10" s="320"/>
      <c r="LC10" s="316"/>
      <c r="LD10" s="316"/>
      <c r="LE10" s="316"/>
      <c r="LF10" s="316"/>
      <c r="LG10" s="316"/>
      <c r="LH10" s="316"/>
      <c r="LI10" s="316"/>
      <c r="LJ10" s="316"/>
      <c r="LK10" s="316"/>
      <c r="LL10" s="316"/>
      <c r="LM10" s="316"/>
      <c r="LN10" s="316"/>
      <c r="LO10" s="316"/>
      <c r="LP10" s="316"/>
      <c r="LQ10" s="316"/>
      <c r="LR10" s="316"/>
      <c r="LS10" s="316"/>
      <c r="LT10" s="316"/>
      <c r="LU10" s="316"/>
      <c r="LV10" s="316"/>
      <c r="LW10" s="316"/>
      <c r="LX10" s="316"/>
      <c r="LY10" s="316"/>
      <c r="LZ10" s="316"/>
      <c r="MA10" s="316"/>
      <c r="MB10" s="316"/>
      <c r="MC10" s="317"/>
      <c r="MD10" s="315"/>
      <c r="ME10" s="316"/>
      <c r="MF10" s="316"/>
      <c r="MG10" s="316"/>
      <c r="MH10" s="316"/>
      <c r="MI10" s="316"/>
      <c r="MJ10" s="316"/>
      <c r="MK10" s="316"/>
      <c r="ML10" s="316"/>
      <c r="MM10" s="316"/>
      <c r="MN10" s="316"/>
      <c r="MO10" s="316"/>
      <c r="MP10" s="316"/>
      <c r="MQ10" s="316"/>
      <c r="MR10" s="316"/>
      <c r="MS10" s="316"/>
      <c r="MT10" s="316"/>
      <c r="MU10" s="316"/>
      <c r="MV10" s="316"/>
      <c r="MW10" s="316"/>
      <c r="MX10" s="316"/>
      <c r="MY10" s="316"/>
      <c r="MZ10" s="316"/>
      <c r="NA10" s="316"/>
      <c r="NB10" s="316"/>
      <c r="NC10" s="316"/>
      <c r="ND10" s="316"/>
      <c r="NE10" s="316"/>
      <c r="NF10" s="317"/>
      <c r="NG10" s="315"/>
      <c r="NH10" s="316"/>
      <c r="NI10" s="316"/>
      <c r="NJ10" s="316"/>
      <c r="NK10" s="316"/>
      <c r="NL10" s="316"/>
      <c r="NM10" s="316"/>
      <c r="NN10" s="316"/>
      <c r="NO10" s="316"/>
      <c r="NP10" s="316"/>
      <c r="NQ10" s="316"/>
      <c r="NR10" s="316"/>
      <c r="NS10" s="316"/>
      <c r="NT10" s="316"/>
      <c r="NU10" s="316"/>
      <c r="NV10" s="316"/>
      <c r="NW10" s="316"/>
      <c r="NX10" s="316"/>
      <c r="NY10" s="316"/>
      <c r="NZ10" s="316"/>
      <c r="OA10" s="316"/>
      <c r="OB10" s="316"/>
      <c r="OC10" s="316"/>
      <c r="OD10" s="316"/>
      <c r="OE10" s="316"/>
      <c r="OF10" s="316"/>
      <c r="OG10" s="316"/>
      <c r="OH10" s="316"/>
      <c r="OI10" s="316"/>
      <c r="OJ10" s="316"/>
      <c r="OK10" s="317"/>
    </row>
    <row r="11" spans="2:404" ht="13.5" customHeight="1" thickBot="1" x14ac:dyDescent="0.2">
      <c r="B11" s="339" t="s">
        <v>160</v>
      </c>
      <c r="C11" s="340"/>
      <c r="D11" s="341"/>
      <c r="E11" s="342">
        <v>1</v>
      </c>
      <c r="F11" s="343">
        <f ca="1">IF(F5="日",E11+1,E11)</f>
        <v>2</v>
      </c>
      <c r="G11" s="343">
        <f t="shared" ref="G11:BR11" ca="1" si="8">IF(G5="日",F11+1,F11)</f>
        <v>2</v>
      </c>
      <c r="H11" s="343">
        <f t="shared" ca="1" si="8"/>
        <v>2</v>
      </c>
      <c r="I11" s="343">
        <f t="shared" ca="1" si="8"/>
        <v>2</v>
      </c>
      <c r="J11" s="343">
        <f t="shared" ca="1" si="8"/>
        <v>2</v>
      </c>
      <c r="K11" s="343">
        <f t="shared" ca="1" si="8"/>
        <v>2</v>
      </c>
      <c r="L11" s="343">
        <f t="shared" ca="1" si="8"/>
        <v>2</v>
      </c>
      <c r="M11" s="343">
        <f t="shared" ca="1" si="8"/>
        <v>3</v>
      </c>
      <c r="N11" s="343">
        <f t="shared" ca="1" si="8"/>
        <v>3</v>
      </c>
      <c r="O11" s="343">
        <f t="shared" ca="1" si="8"/>
        <v>3</v>
      </c>
      <c r="P11" s="343">
        <f t="shared" ca="1" si="8"/>
        <v>3</v>
      </c>
      <c r="Q11" s="343">
        <f t="shared" ca="1" si="8"/>
        <v>3</v>
      </c>
      <c r="R11" s="343">
        <f t="shared" ca="1" si="8"/>
        <v>3</v>
      </c>
      <c r="S11" s="343">
        <f t="shared" ca="1" si="8"/>
        <v>3</v>
      </c>
      <c r="T11" s="343">
        <f t="shared" ca="1" si="8"/>
        <v>4</v>
      </c>
      <c r="U11" s="343">
        <f t="shared" ca="1" si="8"/>
        <v>4</v>
      </c>
      <c r="V11" s="343">
        <f t="shared" ca="1" si="8"/>
        <v>4</v>
      </c>
      <c r="W11" s="343">
        <f t="shared" ca="1" si="8"/>
        <v>4</v>
      </c>
      <c r="X11" s="343">
        <f t="shared" ca="1" si="8"/>
        <v>4</v>
      </c>
      <c r="Y11" s="343">
        <f t="shared" ca="1" si="8"/>
        <v>4</v>
      </c>
      <c r="Z11" s="343">
        <f t="shared" ca="1" si="8"/>
        <v>4</v>
      </c>
      <c r="AA11" s="343">
        <f t="shared" ca="1" si="8"/>
        <v>5</v>
      </c>
      <c r="AB11" s="343">
        <f t="shared" ca="1" si="8"/>
        <v>5</v>
      </c>
      <c r="AC11" s="343">
        <f t="shared" ca="1" si="8"/>
        <v>5</v>
      </c>
      <c r="AD11" s="343">
        <f t="shared" ca="1" si="8"/>
        <v>5</v>
      </c>
      <c r="AE11" s="343">
        <f t="shared" ca="1" si="8"/>
        <v>5</v>
      </c>
      <c r="AF11" s="343">
        <f t="shared" ca="1" si="8"/>
        <v>5</v>
      </c>
      <c r="AG11" s="343">
        <f t="shared" ca="1" si="8"/>
        <v>5</v>
      </c>
      <c r="AH11" s="343">
        <f t="shared" ca="1" si="8"/>
        <v>6</v>
      </c>
      <c r="AI11" s="343">
        <f t="shared" ca="1" si="8"/>
        <v>6</v>
      </c>
      <c r="AJ11" s="343">
        <f t="shared" ca="1" si="8"/>
        <v>6</v>
      </c>
      <c r="AK11" s="343">
        <f t="shared" ca="1" si="8"/>
        <v>6</v>
      </c>
      <c r="AL11" s="343">
        <f t="shared" ca="1" si="8"/>
        <v>6</v>
      </c>
      <c r="AM11" s="343">
        <f t="shared" ca="1" si="8"/>
        <v>6</v>
      </c>
      <c r="AN11" s="343">
        <f t="shared" ca="1" si="8"/>
        <v>6</v>
      </c>
      <c r="AO11" s="343">
        <f t="shared" ca="1" si="8"/>
        <v>7</v>
      </c>
      <c r="AP11" s="343">
        <f t="shared" ca="1" si="8"/>
        <v>7</v>
      </c>
      <c r="AQ11" s="343">
        <f t="shared" ca="1" si="8"/>
        <v>7</v>
      </c>
      <c r="AR11" s="343">
        <f t="shared" ca="1" si="8"/>
        <v>7</v>
      </c>
      <c r="AS11" s="343">
        <f t="shared" ca="1" si="8"/>
        <v>7</v>
      </c>
      <c r="AT11" s="343">
        <f t="shared" ca="1" si="8"/>
        <v>7</v>
      </c>
      <c r="AU11" s="343">
        <f t="shared" ca="1" si="8"/>
        <v>7</v>
      </c>
      <c r="AV11" s="343">
        <f t="shared" ca="1" si="8"/>
        <v>8</v>
      </c>
      <c r="AW11" s="343">
        <f t="shared" ca="1" si="8"/>
        <v>8</v>
      </c>
      <c r="AX11" s="343">
        <f t="shared" ca="1" si="8"/>
        <v>8</v>
      </c>
      <c r="AY11" s="343">
        <f t="shared" ca="1" si="8"/>
        <v>8</v>
      </c>
      <c r="AZ11" s="343">
        <f t="shared" ca="1" si="8"/>
        <v>8</v>
      </c>
      <c r="BA11" s="343">
        <f t="shared" ca="1" si="8"/>
        <v>8</v>
      </c>
      <c r="BB11" s="343">
        <f t="shared" ca="1" si="8"/>
        <v>8</v>
      </c>
      <c r="BC11" s="343">
        <f t="shared" ca="1" si="8"/>
        <v>9</v>
      </c>
      <c r="BD11" s="343">
        <f t="shared" ca="1" si="8"/>
        <v>9</v>
      </c>
      <c r="BE11" s="343">
        <f t="shared" ca="1" si="8"/>
        <v>9</v>
      </c>
      <c r="BF11" s="343">
        <f t="shared" ca="1" si="8"/>
        <v>9</v>
      </c>
      <c r="BG11" s="343">
        <f t="shared" ca="1" si="8"/>
        <v>9</v>
      </c>
      <c r="BH11" s="343">
        <f t="shared" ca="1" si="8"/>
        <v>9</v>
      </c>
      <c r="BI11" s="343">
        <f t="shared" ca="1" si="8"/>
        <v>9</v>
      </c>
      <c r="BJ11" s="343">
        <f t="shared" ca="1" si="8"/>
        <v>10</v>
      </c>
      <c r="BK11" s="343">
        <f t="shared" ca="1" si="8"/>
        <v>10</v>
      </c>
      <c r="BL11" s="343">
        <f t="shared" ca="1" si="8"/>
        <v>10</v>
      </c>
      <c r="BM11" s="343">
        <f t="shared" ca="1" si="8"/>
        <v>10</v>
      </c>
      <c r="BN11" s="343">
        <f t="shared" ca="1" si="8"/>
        <v>10</v>
      </c>
      <c r="BO11" s="343">
        <f t="shared" ca="1" si="8"/>
        <v>10</v>
      </c>
      <c r="BP11" s="343">
        <f t="shared" ca="1" si="8"/>
        <v>10</v>
      </c>
      <c r="BQ11" s="343">
        <f t="shared" ca="1" si="8"/>
        <v>11</v>
      </c>
      <c r="BR11" s="343">
        <f t="shared" ca="1" si="8"/>
        <v>11</v>
      </c>
      <c r="BS11" s="343">
        <f t="shared" ref="BS11:ED11" ca="1" si="9">IF(BS5="日",BR11+1,BR11)</f>
        <v>11</v>
      </c>
      <c r="BT11" s="343">
        <f t="shared" ca="1" si="9"/>
        <v>11</v>
      </c>
      <c r="BU11" s="343">
        <f t="shared" ca="1" si="9"/>
        <v>11</v>
      </c>
      <c r="BV11" s="343">
        <f t="shared" ca="1" si="9"/>
        <v>11</v>
      </c>
      <c r="BW11" s="343">
        <f t="shared" ca="1" si="9"/>
        <v>11</v>
      </c>
      <c r="BX11" s="343">
        <f t="shared" ca="1" si="9"/>
        <v>12</v>
      </c>
      <c r="BY11" s="343">
        <f t="shared" ca="1" si="9"/>
        <v>12</v>
      </c>
      <c r="BZ11" s="343">
        <f t="shared" ca="1" si="9"/>
        <v>12</v>
      </c>
      <c r="CA11" s="343">
        <f t="shared" ca="1" si="9"/>
        <v>12</v>
      </c>
      <c r="CB11" s="343">
        <f t="shared" ca="1" si="9"/>
        <v>12</v>
      </c>
      <c r="CC11" s="343">
        <f t="shared" ca="1" si="9"/>
        <v>12</v>
      </c>
      <c r="CD11" s="343">
        <f t="shared" ca="1" si="9"/>
        <v>12</v>
      </c>
      <c r="CE11" s="343">
        <f t="shared" ca="1" si="9"/>
        <v>13</v>
      </c>
      <c r="CF11" s="343">
        <f t="shared" ca="1" si="9"/>
        <v>13</v>
      </c>
      <c r="CG11" s="343">
        <f t="shared" ca="1" si="9"/>
        <v>13</v>
      </c>
      <c r="CH11" s="343">
        <f t="shared" ca="1" si="9"/>
        <v>13</v>
      </c>
      <c r="CI11" s="343">
        <f t="shared" ca="1" si="9"/>
        <v>13</v>
      </c>
      <c r="CJ11" s="343">
        <f t="shared" ca="1" si="9"/>
        <v>13</v>
      </c>
      <c r="CK11" s="343">
        <f t="shared" ca="1" si="9"/>
        <v>13</v>
      </c>
      <c r="CL11" s="343">
        <f t="shared" ca="1" si="9"/>
        <v>14</v>
      </c>
      <c r="CM11" s="343">
        <f t="shared" ca="1" si="9"/>
        <v>14</v>
      </c>
      <c r="CN11" s="343">
        <f t="shared" ca="1" si="9"/>
        <v>14</v>
      </c>
      <c r="CO11" s="343">
        <f t="shared" ca="1" si="9"/>
        <v>14</v>
      </c>
      <c r="CP11" s="343">
        <f t="shared" ca="1" si="9"/>
        <v>14</v>
      </c>
      <c r="CQ11" s="343">
        <f t="shared" ca="1" si="9"/>
        <v>14</v>
      </c>
      <c r="CR11" s="343">
        <f t="shared" ca="1" si="9"/>
        <v>14</v>
      </c>
      <c r="CS11" s="343">
        <f t="shared" ca="1" si="9"/>
        <v>15</v>
      </c>
      <c r="CT11" s="343">
        <f t="shared" ca="1" si="9"/>
        <v>15</v>
      </c>
      <c r="CU11" s="343">
        <f t="shared" ca="1" si="9"/>
        <v>15</v>
      </c>
      <c r="CV11" s="343">
        <f t="shared" ca="1" si="9"/>
        <v>15</v>
      </c>
      <c r="CW11" s="343">
        <f t="shared" ca="1" si="9"/>
        <v>15</v>
      </c>
      <c r="CX11" s="343">
        <f t="shared" ca="1" si="9"/>
        <v>15</v>
      </c>
      <c r="CY11" s="343">
        <f t="shared" ca="1" si="9"/>
        <v>15</v>
      </c>
      <c r="CZ11" s="343">
        <f t="shared" ca="1" si="9"/>
        <v>16</v>
      </c>
      <c r="DA11" s="343">
        <f t="shared" ca="1" si="9"/>
        <v>16</v>
      </c>
      <c r="DB11" s="343">
        <f t="shared" ca="1" si="9"/>
        <v>16</v>
      </c>
      <c r="DC11" s="343">
        <f t="shared" ca="1" si="9"/>
        <v>16</v>
      </c>
      <c r="DD11" s="343">
        <f t="shared" ca="1" si="9"/>
        <v>16</v>
      </c>
      <c r="DE11" s="343">
        <f t="shared" ca="1" si="9"/>
        <v>16</v>
      </c>
      <c r="DF11" s="343">
        <f t="shared" ca="1" si="9"/>
        <v>16</v>
      </c>
      <c r="DG11" s="343">
        <f t="shared" ca="1" si="9"/>
        <v>17</v>
      </c>
      <c r="DH11" s="343">
        <f t="shared" ca="1" si="9"/>
        <v>17</v>
      </c>
      <c r="DI11" s="343">
        <f t="shared" ca="1" si="9"/>
        <v>17</v>
      </c>
      <c r="DJ11" s="343">
        <f t="shared" ca="1" si="9"/>
        <v>17</v>
      </c>
      <c r="DK11" s="343">
        <f t="shared" ca="1" si="9"/>
        <v>17</v>
      </c>
      <c r="DL11" s="343">
        <f t="shared" ca="1" si="9"/>
        <v>17</v>
      </c>
      <c r="DM11" s="343">
        <f t="shared" ca="1" si="9"/>
        <v>17</v>
      </c>
      <c r="DN11" s="343">
        <f t="shared" ca="1" si="9"/>
        <v>18</v>
      </c>
      <c r="DO11" s="343">
        <f t="shared" ca="1" si="9"/>
        <v>18</v>
      </c>
      <c r="DP11" s="343">
        <f t="shared" ca="1" si="9"/>
        <v>18</v>
      </c>
      <c r="DQ11" s="343">
        <f t="shared" ca="1" si="9"/>
        <v>18</v>
      </c>
      <c r="DR11" s="343">
        <f t="shared" ca="1" si="9"/>
        <v>18</v>
      </c>
      <c r="DS11" s="343">
        <f t="shared" ca="1" si="9"/>
        <v>18</v>
      </c>
      <c r="DT11" s="343">
        <f t="shared" ca="1" si="9"/>
        <v>18</v>
      </c>
      <c r="DU11" s="343">
        <f t="shared" ca="1" si="9"/>
        <v>19</v>
      </c>
      <c r="DV11" s="343">
        <f t="shared" ca="1" si="9"/>
        <v>19</v>
      </c>
      <c r="DW11" s="343">
        <f t="shared" ca="1" si="9"/>
        <v>19</v>
      </c>
      <c r="DX11" s="343">
        <f t="shared" ca="1" si="9"/>
        <v>19</v>
      </c>
      <c r="DY11" s="343">
        <f t="shared" ca="1" si="9"/>
        <v>19</v>
      </c>
      <c r="DZ11" s="343">
        <f t="shared" ca="1" si="9"/>
        <v>19</v>
      </c>
      <c r="EA11" s="343">
        <f t="shared" ca="1" si="9"/>
        <v>19</v>
      </c>
      <c r="EB11" s="343">
        <f t="shared" ca="1" si="9"/>
        <v>20</v>
      </c>
      <c r="EC11" s="343">
        <f t="shared" ca="1" si="9"/>
        <v>20</v>
      </c>
      <c r="ED11" s="343">
        <f t="shared" ca="1" si="9"/>
        <v>20</v>
      </c>
      <c r="EE11" s="343">
        <f t="shared" ref="EE11:GP11" ca="1" si="10">IF(EE5="日",ED11+1,ED11)</f>
        <v>20</v>
      </c>
      <c r="EF11" s="343">
        <f t="shared" ca="1" si="10"/>
        <v>20</v>
      </c>
      <c r="EG11" s="343">
        <f t="shared" ca="1" si="10"/>
        <v>20</v>
      </c>
      <c r="EH11" s="343">
        <f t="shared" ca="1" si="10"/>
        <v>20</v>
      </c>
      <c r="EI11" s="343">
        <f t="shared" ca="1" si="10"/>
        <v>21</v>
      </c>
      <c r="EJ11" s="343">
        <f t="shared" ca="1" si="10"/>
        <v>21</v>
      </c>
      <c r="EK11" s="343">
        <f t="shared" ca="1" si="10"/>
        <v>21</v>
      </c>
      <c r="EL11" s="343">
        <f t="shared" ca="1" si="10"/>
        <v>21</v>
      </c>
      <c r="EM11" s="343">
        <f t="shared" ca="1" si="10"/>
        <v>21</v>
      </c>
      <c r="EN11" s="343">
        <f t="shared" ca="1" si="10"/>
        <v>21</v>
      </c>
      <c r="EO11" s="343">
        <f t="shared" ca="1" si="10"/>
        <v>21</v>
      </c>
      <c r="EP11" s="343">
        <f t="shared" ca="1" si="10"/>
        <v>22</v>
      </c>
      <c r="EQ11" s="343">
        <f t="shared" ca="1" si="10"/>
        <v>22</v>
      </c>
      <c r="ER11" s="343">
        <f t="shared" ca="1" si="10"/>
        <v>22</v>
      </c>
      <c r="ES11" s="343">
        <f t="shared" ca="1" si="10"/>
        <v>22</v>
      </c>
      <c r="ET11" s="343">
        <f t="shared" ca="1" si="10"/>
        <v>22</v>
      </c>
      <c r="EU11" s="343">
        <f t="shared" ca="1" si="10"/>
        <v>22</v>
      </c>
      <c r="EV11" s="343">
        <f t="shared" ca="1" si="10"/>
        <v>22</v>
      </c>
      <c r="EW11" s="343">
        <f t="shared" ca="1" si="10"/>
        <v>23</v>
      </c>
      <c r="EX11" s="343">
        <f t="shared" ca="1" si="10"/>
        <v>23</v>
      </c>
      <c r="EY11" s="343">
        <f t="shared" ca="1" si="10"/>
        <v>23</v>
      </c>
      <c r="EZ11" s="343">
        <f t="shared" ca="1" si="10"/>
        <v>23</v>
      </c>
      <c r="FA11" s="343">
        <f t="shared" ca="1" si="10"/>
        <v>23</v>
      </c>
      <c r="FB11" s="144">
        <f t="shared" ca="1" si="10"/>
        <v>23</v>
      </c>
      <c r="FC11" s="144">
        <f t="shared" ca="1" si="10"/>
        <v>23</v>
      </c>
      <c r="FD11" s="144">
        <f t="shared" ca="1" si="10"/>
        <v>24</v>
      </c>
      <c r="FE11" s="144">
        <f t="shared" ca="1" si="10"/>
        <v>24</v>
      </c>
      <c r="FF11" s="144">
        <f t="shared" ca="1" si="10"/>
        <v>24</v>
      </c>
      <c r="FG11" s="144">
        <f t="shared" ca="1" si="10"/>
        <v>24</v>
      </c>
      <c r="FH11" s="144">
        <f t="shared" ca="1" si="10"/>
        <v>24</v>
      </c>
      <c r="FI11" s="144">
        <f t="shared" ca="1" si="10"/>
        <v>24</v>
      </c>
      <c r="FJ11" s="144">
        <f t="shared" ca="1" si="10"/>
        <v>24</v>
      </c>
      <c r="FK11" s="144">
        <f t="shared" ca="1" si="10"/>
        <v>25</v>
      </c>
      <c r="FL11" s="144">
        <f t="shared" ca="1" si="10"/>
        <v>25</v>
      </c>
      <c r="FM11" s="144">
        <f t="shared" ca="1" si="10"/>
        <v>25</v>
      </c>
      <c r="FN11" s="347">
        <f t="shared" ca="1" si="10"/>
        <v>25</v>
      </c>
      <c r="FO11" s="144">
        <f t="shared" ca="1" si="10"/>
        <v>25</v>
      </c>
      <c r="FP11" s="348">
        <f t="shared" ca="1" si="10"/>
        <v>25</v>
      </c>
      <c r="FQ11" s="144">
        <f t="shared" ca="1" si="10"/>
        <v>25</v>
      </c>
      <c r="FR11" s="144">
        <f t="shared" ca="1" si="10"/>
        <v>26</v>
      </c>
      <c r="FS11" s="144">
        <f t="shared" ca="1" si="10"/>
        <v>26</v>
      </c>
      <c r="FT11" s="144">
        <f t="shared" ca="1" si="10"/>
        <v>26</v>
      </c>
      <c r="FU11" s="144">
        <f t="shared" ca="1" si="10"/>
        <v>26</v>
      </c>
      <c r="FV11" s="144">
        <f t="shared" ca="1" si="10"/>
        <v>26</v>
      </c>
      <c r="FW11" s="144">
        <f t="shared" ca="1" si="10"/>
        <v>26</v>
      </c>
      <c r="FX11" s="144">
        <f t="shared" ca="1" si="10"/>
        <v>26</v>
      </c>
      <c r="FY11" s="144">
        <f t="shared" ca="1" si="10"/>
        <v>27</v>
      </c>
      <c r="FZ11" s="144">
        <f t="shared" ca="1" si="10"/>
        <v>27</v>
      </c>
      <c r="GA11" s="144">
        <f t="shared" ca="1" si="10"/>
        <v>27</v>
      </c>
      <c r="GB11" s="144">
        <f t="shared" ca="1" si="10"/>
        <v>27</v>
      </c>
      <c r="GC11" s="144">
        <f t="shared" ca="1" si="10"/>
        <v>27</v>
      </c>
      <c r="GD11" s="144">
        <f t="shared" ca="1" si="10"/>
        <v>27</v>
      </c>
      <c r="GE11" s="144">
        <f t="shared" ca="1" si="10"/>
        <v>27</v>
      </c>
      <c r="GF11" s="144">
        <f t="shared" ca="1" si="10"/>
        <v>28</v>
      </c>
      <c r="GG11" s="1">
        <f t="shared" ca="1" si="10"/>
        <v>28</v>
      </c>
      <c r="GH11" s="1">
        <f t="shared" ca="1" si="10"/>
        <v>28</v>
      </c>
      <c r="GI11" s="1">
        <f t="shared" ca="1" si="10"/>
        <v>28</v>
      </c>
      <c r="GJ11" s="1">
        <f t="shared" ca="1" si="10"/>
        <v>28</v>
      </c>
      <c r="GK11" s="1">
        <f t="shared" ca="1" si="10"/>
        <v>28</v>
      </c>
      <c r="GL11" s="1">
        <f t="shared" ca="1" si="10"/>
        <v>28</v>
      </c>
      <c r="GM11" s="1">
        <f t="shared" ca="1" si="10"/>
        <v>29</v>
      </c>
      <c r="GN11" s="1">
        <f t="shared" ca="1" si="10"/>
        <v>29</v>
      </c>
      <c r="GO11" s="1">
        <f t="shared" ca="1" si="10"/>
        <v>29</v>
      </c>
      <c r="GP11" s="1">
        <f t="shared" ca="1" si="10"/>
        <v>29</v>
      </c>
      <c r="GQ11" s="1">
        <f t="shared" ref="GQ11:JB11" ca="1" si="11">IF(GQ5="日",GP11+1,GP11)</f>
        <v>29</v>
      </c>
      <c r="GR11" s="1">
        <f t="shared" ca="1" si="11"/>
        <v>29</v>
      </c>
      <c r="GS11" s="1">
        <f t="shared" ca="1" si="11"/>
        <v>29</v>
      </c>
      <c r="GT11" s="1">
        <f t="shared" ca="1" si="11"/>
        <v>30</v>
      </c>
      <c r="GU11" s="1">
        <f t="shared" ca="1" si="11"/>
        <v>30</v>
      </c>
      <c r="GV11" s="1">
        <f t="shared" ca="1" si="11"/>
        <v>30</v>
      </c>
      <c r="GW11" s="1">
        <f t="shared" ca="1" si="11"/>
        <v>30</v>
      </c>
      <c r="GX11" s="1">
        <f t="shared" ca="1" si="11"/>
        <v>30</v>
      </c>
      <c r="GY11" s="1">
        <f t="shared" ca="1" si="11"/>
        <v>30</v>
      </c>
      <c r="GZ11" s="1">
        <f t="shared" ca="1" si="11"/>
        <v>30</v>
      </c>
      <c r="HA11" s="1">
        <f t="shared" ca="1" si="11"/>
        <v>31</v>
      </c>
      <c r="HB11" s="1">
        <f t="shared" ca="1" si="11"/>
        <v>31</v>
      </c>
      <c r="HC11" s="1">
        <f t="shared" ca="1" si="11"/>
        <v>31</v>
      </c>
      <c r="HD11" s="1">
        <f t="shared" ca="1" si="11"/>
        <v>31</v>
      </c>
      <c r="HE11" s="1">
        <f t="shared" ca="1" si="11"/>
        <v>31</v>
      </c>
      <c r="HF11" s="1">
        <f t="shared" ca="1" si="11"/>
        <v>31</v>
      </c>
      <c r="HG11" s="1">
        <f t="shared" ca="1" si="11"/>
        <v>31</v>
      </c>
      <c r="HH11" s="1">
        <f t="shared" ca="1" si="11"/>
        <v>32</v>
      </c>
      <c r="HI11" s="1">
        <f t="shared" ca="1" si="11"/>
        <v>32</v>
      </c>
      <c r="HJ11" s="1">
        <f t="shared" ca="1" si="11"/>
        <v>32</v>
      </c>
      <c r="HK11" s="1">
        <f t="shared" ca="1" si="11"/>
        <v>32</v>
      </c>
      <c r="HL11" s="1">
        <f t="shared" ca="1" si="11"/>
        <v>32</v>
      </c>
      <c r="HM11" s="1">
        <f t="shared" ca="1" si="11"/>
        <v>32</v>
      </c>
      <c r="HN11" s="1">
        <f t="shared" ca="1" si="11"/>
        <v>32</v>
      </c>
      <c r="HO11" s="1">
        <f t="shared" ca="1" si="11"/>
        <v>33</v>
      </c>
      <c r="HP11" s="1">
        <f t="shared" ca="1" si="11"/>
        <v>33</v>
      </c>
      <c r="HQ11" s="1">
        <f t="shared" ca="1" si="11"/>
        <v>33</v>
      </c>
      <c r="HR11" s="1">
        <f t="shared" ca="1" si="11"/>
        <v>33</v>
      </c>
      <c r="HS11" s="1">
        <f t="shared" ca="1" si="11"/>
        <v>33</v>
      </c>
      <c r="HT11" s="1">
        <f t="shared" ca="1" si="11"/>
        <v>33</v>
      </c>
      <c r="HU11" s="1">
        <f t="shared" ca="1" si="11"/>
        <v>33</v>
      </c>
      <c r="HV11" s="1">
        <f t="shared" ca="1" si="11"/>
        <v>34</v>
      </c>
      <c r="HW11" s="1">
        <f t="shared" ca="1" si="11"/>
        <v>34</v>
      </c>
      <c r="HX11" s="1">
        <f t="shared" ca="1" si="11"/>
        <v>34</v>
      </c>
      <c r="HY11" s="1">
        <f t="shared" ca="1" si="11"/>
        <v>34</v>
      </c>
      <c r="HZ11" s="1">
        <f t="shared" ca="1" si="11"/>
        <v>34</v>
      </c>
      <c r="IA11" s="1">
        <f t="shared" ca="1" si="11"/>
        <v>34</v>
      </c>
      <c r="IB11" s="1">
        <f t="shared" ca="1" si="11"/>
        <v>34</v>
      </c>
      <c r="IC11" s="1">
        <f t="shared" ca="1" si="11"/>
        <v>35</v>
      </c>
      <c r="ID11" s="1">
        <f t="shared" ca="1" si="11"/>
        <v>35</v>
      </c>
      <c r="IE11" s="1">
        <f t="shared" ca="1" si="11"/>
        <v>35</v>
      </c>
      <c r="IF11" s="1">
        <f t="shared" ca="1" si="11"/>
        <v>35</v>
      </c>
      <c r="IG11" s="1">
        <f t="shared" ca="1" si="11"/>
        <v>35</v>
      </c>
      <c r="IH11" s="1">
        <f t="shared" ca="1" si="11"/>
        <v>35</v>
      </c>
      <c r="II11" s="1">
        <f t="shared" ca="1" si="11"/>
        <v>35</v>
      </c>
      <c r="IJ11" s="1">
        <f t="shared" ca="1" si="11"/>
        <v>36</v>
      </c>
      <c r="IK11" s="1">
        <f t="shared" ca="1" si="11"/>
        <v>36</v>
      </c>
      <c r="IL11" s="1">
        <f t="shared" ca="1" si="11"/>
        <v>36</v>
      </c>
      <c r="IM11" s="1">
        <f t="shared" ca="1" si="11"/>
        <v>36</v>
      </c>
      <c r="IN11" s="1">
        <f t="shared" ca="1" si="11"/>
        <v>36</v>
      </c>
      <c r="IO11" s="1">
        <f t="shared" ca="1" si="11"/>
        <v>36</v>
      </c>
      <c r="IP11" s="1">
        <f t="shared" ca="1" si="11"/>
        <v>36</v>
      </c>
      <c r="IQ11" s="1">
        <f t="shared" ca="1" si="11"/>
        <v>37</v>
      </c>
      <c r="IR11" s="1">
        <f t="shared" ca="1" si="11"/>
        <v>37</v>
      </c>
      <c r="IS11" s="1">
        <f t="shared" ca="1" si="11"/>
        <v>37</v>
      </c>
      <c r="IT11" s="1">
        <f t="shared" ca="1" si="11"/>
        <v>37</v>
      </c>
      <c r="IU11" s="1">
        <f t="shared" ca="1" si="11"/>
        <v>37</v>
      </c>
      <c r="IV11" s="1">
        <f t="shared" ca="1" si="11"/>
        <v>37</v>
      </c>
      <c r="IW11" s="1">
        <f t="shared" ca="1" si="11"/>
        <v>37</v>
      </c>
      <c r="IX11" s="1">
        <f t="shared" ca="1" si="11"/>
        <v>38</v>
      </c>
      <c r="IY11" s="1">
        <f t="shared" ca="1" si="11"/>
        <v>38</v>
      </c>
      <c r="IZ11" s="1">
        <f t="shared" ca="1" si="11"/>
        <v>38</v>
      </c>
      <c r="JA11" s="1">
        <f t="shared" ca="1" si="11"/>
        <v>38</v>
      </c>
      <c r="JB11" s="1">
        <f t="shared" ca="1" si="11"/>
        <v>38</v>
      </c>
      <c r="JC11" s="1">
        <f t="shared" ref="JC11:LN11" ca="1" si="12">IF(JC5="日",JB11+1,JB11)</f>
        <v>38</v>
      </c>
      <c r="JD11" s="1">
        <f t="shared" ca="1" si="12"/>
        <v>38</v>
      </c>
      <c r="JE11" s="1">
        <f t="shared" ca="1" si="12"/>
        <v>39</v>
      </c>
      <c r="JF11" s="1">
        <f t="shared" ca="1" si="12"/>
        <v>39</v>
      </c>
      <c r="JG11" s="1">
        <f t="shared" ca="1" si="12"/>
        <v>39</v>
      </c>
      <c r="JH11" s="1">
        <f t="shared" ca="1" si="12"/>
        <v>39</v>
      </c>
      <c r="JI11" s="1">
        <f t="shared" ca="1" si="12"/>
        <v>39</v>
      </c>
      <c r="JJ11" s="1">
        <f t="shared" ca="1" si="12"/>
        <v>39</v>
      </c>
      <c r="JK11" s="1">
        <f t="shared" ca="1" si="12"/>
        <v>39</v>
      </c>
      <c r="JL11" s="1">
        <f t="shared" ca="1" si="12"/>
        <v>40</v>
      </c>
      <c r="JM11" s="1">
        <f t="shared" ca="1" si="12"/>
        <v>40</v>
      </c>
      <c r="JN11" s="1">
        <f t="shared" ca="1" si="12"/>
        <v>40</v>
      </c>
      <c r="JO11" s="1">
        <f t="shared" ca="1" si="12"/>
        <v>40</v>
      </c>
      <c r="JP11" s="1">
        <f t="shared" ca="1" si="12"/>
        <v>40</v>
      </c>
      <c r="JQ11" s="1">
        <f t="shared" ca="1" si="12"/>
        <v>40</v>
      </c>
      <c r="JR11" s="1">
        <f t="shared" ca="1" si="12"/>
        <v>40</v>
      </c>
      <c r="JS11" s="1">
        <f t="shared" ca="1" si="12"/>
        <v>41</v>
      </c>
      <c r="JT11" s="1">
        <f t="shared" ca="1" si="12"/>
        <v>41</v>
      </c>
      <c r="JU11" s="1">
        <f t="shared" ca="1" si="12"/>
        <v>41</v>
      </c>
      <c r="JV11" s="1">
        <f t="shared" ca="1" si="12"/>
        <v>41</v>
      </c>
      <c r="JW11" s="1">
        <f t="shared" ca="1" si="12"/>
        <v>41</v>
      </c>
      <c r="JX11" s="1">
        <f t="shared" ca="1" si="12"/>
        <v>41</v>
      </c>
      <c r="JY11" s="1">
        <f t="shared" ca="1" si="12"/>
        <v>41</v>
      </c>
      <c r="JZ11" s="1">
        <f t="shared" ca="1" si="12"/>
        <v>42</v>
      </c>
      <c r="KA11" s="1">
        <f t="shared" ca="1" si="12"/>
        <v>42</v>
      </c>
      <c r="KB11" s="1">
        <f t="shared" ca="1" si="12"/>
        <v>42</v>
      </c>
      <c r="KC11" s="1">
        <f t="shared" ca="1" si="12"/>
        <v>42</v>
      </c>
      <c r="KD11" s="1">
        <f t="shared" ca="1" si="12"/>
        <v>42</v>
      </c>
      <c r="KE11" s="1">
        <f t="shared" ca="1" si="12"/>
        <v>42</v>
      </c>
      <c r="KF11" s="1">
        <f t="shared" ca="1" si="12"/>
        <v>42</v>
      </c>
      <c r="KG11" s="1">
        <f t="shared" ca="1" si="12"/>
        <v>43</v>
      </c>
      <c r="KH11" s="1">
        <f t="shared" ca="1" si="12"/>
        <v>43</v>
      </c>
      <c r="KI11" s="1">
        <f t="shared" ca="1" si="12"/>
        <v>43</v>
      </c>
      <c r="KJ11" s="1">
        <f t="shared" ca="1" si="12"/>
        <v>43</v>
      </c>
      <c r="KK11" s="1">
        <f t="shared" ca="1" si="12"/>
        <v>43</v>
      </c>
      <c r="KL11" s="1">
        <f t="shared" ca="1" si="12"/>
        <v>43</v>
      </c>
      <c r="KM11" s="1">
        <f t="shared" ca="1" si="12"/>
        <v>43</v>
      </c>
      <c r="KN11" s="1">
        <f t="shared" ca="1" si="12"/>
        <v>44</v>
      </c>
      <c r="KO11" s="1">
        <f t="shared" ca="1" si="12"/>
        <v>44</v>
      </c>
      <c r="KP11" s="1">
        <f t="shared" ca="1" si="12"/>
        <v>44</v>
      </c>
      <c r="KQ11" s="1">
        <f t="shared" ca="1" si="12"/>
        <v>44</v>
      </c>
      <c r="KR11" s="1">
        <f t="shared" ca="1" si="12"/>
        <v>44</v>
      </c>
      <c r="KS11" s="1">
        <f t="shared" ca="1" si="12"/>
        <v>44</v>
      </c>
      <c r="KT11" s="1">
        <f t="shared" ca="1" si="12"/>
        <v>44</v>
      </c>
      <c r="KU11" s="1">
        <f t="shared" ca="1" si="12"/>
        <v>45</v>
      </c>
      <c r="KV11" s="393">
        <f t="shared" ca="1" si="12"/>
        <v>45</v>
      </c>
      <c r="KW11" s="394">
        <f t="shared" ca="1" si="12"/>
        <v>45</v>
      </c>
      <c r="KX11" s="394">
        <f t="shared" ca="1" si="12"/>
        <v>45</v>
      </c>
      <c r="KY11" s="394">
        <f t="shared" ca="1" si="12"/>
        <v>45</v>
      </c>
      <c r="KZ11" s="394">
        <f t="shared" ca="1" si="12"/>
        <v>45</v>
      </c>
      <c r="LA11" s="395">
        <f t="shared" ca="1" si="12"/>
        <v>45</v>
      </c>
      <c r="LB11" s="1">
        <f t="shared" ca="1" si="12"/>
        <v>46</v>
      </c>
      <c r="LC11" s="1">
        <f t="shared" ca="1" si="12"/>
        <v>46</v>
      </c>
      <c r="LD11" s="1">
        <f t="shared" ca="1" si="12"/>
        <v>46</v>
      </c>
      <c r="LE11" s="1">
        <f t="shared" ca="1" si="12"/>
        <v>46</v>
      </c>
      <c r="LF11" s="1">
        <f t="shared" ca="1" si="12"/>
        <v>46</v>
      </c>
      <c r="LG11" s="1">
        <f t="shared" ca="1" si="12"/>
        <v>46</v>
      </c>
      <c r="LH11" s="1">
        <f t="shared" ca="1" si="12"/>
        <v>46</v>
      </c>
      <c r="LI11" s="1">
        <f t="shared" ca="1" si="12"/>
        <v>47</v>
      </c>
      <c r="LJ11" s="1">
        <f t="shared" ca="1" si="12"/>
        <v>47</v>
      </c>
      <c r="LK11" s="1">
        <f t="shared" ca="1" si="12"/>
        <v>47</v>
      </c>
      <c r="LL11" s="1">
        <f t="shared" ca="1" si="12"/>
        <v>47</v>
      </c>
      <c r="LM11" s="1">
        <f t="shared" ca="1" si="12"/>
        <v>47</v>
      </c>
      <c r="LN11" s="1">
        <f t="shared" ca="1" si="12"/>
        <v>47</v>
      </c>
      <c r="LO11" s="1">
        <f t="shared" ref="LO11:NZ11" ca="1" si="13">IF(LO5="日",LN11+1,LN11)</f>
        <v>47</v>
      </c>
      <c r="LP11" s="1">
        <f t="shared" ca="1" si="13"/>
        <v>48</v>
      </c>
      <c r="LQ11" s="1">
        <f t="shared" ca="1" si="13"/>
        <v>48</v>
      </c>
      <c r="LR11" s="1">
        <f t="shared" ca="1" si="13"/>
        <v>48</v>
      </c>
      <c r="LS11" s="1">
        <f t="shared" ca="1" si="13"/>
        <v>48</v>
      </c>
      <c r="LT11" s="1">
        <f t="shared" ca="1" si="13"/>
        <v>48</v>
      </c>
      <c r="LU11" s="1">
        <f t="shared" ca="1" si="13"/>
        <v>48</v>
      </c>
      <c r="LV11" s="1">
        <f t="shared" ca="1" si="13"/>
        <v>48</v>
      </c>
      <c r="LW11" s="1">
        <f t="shared" ca="1" si="13"/>
        <v>49</v>
      </c>
      <c r="LX11" s="1">
        <f t="shared" ca="1" si="13"/>
        <v>49</v>
      </c>
      <c r="LY11" s="1">
        <f t="shared" ca="1" si="13"/>
        <v>49</v>
      </c>
      <c r="LZ11" s="1">
        <f t="shared" ca="1" si="13"/>
        <v>49</v>
      </c>
      <c r="MA11" s="1">
        <f t="shared" ca="1" si="13"/>
        <v>49</v>
      </c>
      <c r="MB11" s="1">
        <f t="shared" ca="1" si="13"/>
        <v>49</v>
      </c>
      <c r="MC11" s="1">
        <f t="shared" ca="1" si="13"/>
        <v>49</v>
      </c>
      <c r="MD11" s="1">
        <f t="shared" ca="1" si="13"/>
        <v>50</v>
      </c>
      <c r="ME11" s="1">
        <f t="shared" ca="1" si="13"/>
        <v>50</v>
      </c>
      <c r="MF11" s="1">
        <f t="shared" ca="1" si="13"/>
        <v>50</v>
      </c>
      <c r="MG11" s="1">
        <f t="shared" ca="1" si="13"/>
        <v>50</v>
      </c>
      <c r="MH11" s="1">
        <f t="shared" ca="1" si="13"/>
        <v>50</v>
      </c>
      <c r="MI11" s="1">
        <f t="shared" ca="1" si="13"/>
        <v>50</v>
      </c>
      <c r="MJ11" s="1">
        <f t="shared" ca="1" si="13"/>
        <v>50</v>
      </c>
      <c r="MK11" s="1">
        <f t="shared" ca="1" si="13"/>
        <v>51</v>
      </c>
      <c r="ML11" s="1">
        <f t="shared" ca="1" si="13"/>
        <v>51</v>
      </c>
      <c r="MM11" s="1">
        <f t="shared" ca="1" si="13"/>
        <v>51</v>
      </c>
      <c r="MN11" s="1">
        <f t="shared" ca="1" si="13"/>
        <v>51</v>
      </c>
      <c r="MO11" s="1">
        <f t="shared" ca="1" si="13"/>
        <v>51</v>
      </c>
      <c r="MP11" s="1">
        <f t="shared" ca="1" si="13"/>
        <v>51</v>
      </c>
      <c r="MQ11" s="1">
        <f t="shared" ca="1" si="13"/>
        <v>51</v>
      </c>
      <c r="MR11" s="1">
        <f t="shared" ca="1" si="13"/>
        <v>52</v>
      </c>
      <c r="MS11" s="1">
        <f t="shared" ca="1" si="13"/>
        <v>52</v>
      </c>
      <c r="MT11" s="1">
        <f t="shared" ca="1" si="13"/>
        <v>52</v>
      </c>
      <c r="MU11" s="1">
        <f t="shared" ca="1" si="13"/>
        <v>52</v>
      </c>
      <c r="MV11" s="1">
        <f t="shared" ca="1" si="13"/>
        <v>52</v>
      </c>
      <c r="MW11" s="1">
        <f t="shared" ca="1" si="13"/>
        <v>52</v>
      </c>
      <c r="MX11" s="1">
        <f t="shared" ca="1" si="13"/>
        <v>52</v>
      </c>
      <c r="MY11" s="1">
        <f t="shared" ca="1" si="13"/>
        <v>53</v>
      </c>
      <c r="MZ11" s="1">
        <f t="shared" ca="1" si="13"/>
        <v>53</v>
      </c>
      <c r="NA11" s="1">
        <f t="shared" ca="1" si="13"/>
        <v>53</v>
      </c>
      <c r="NB11" s="1">
        <f t="shared" ca="1" si="13"/>
        <v>53</v>
      </c>
      <c r="NC11" s="1">
        <f t="shared" ca="1" si="13"/>
        <v>53</v>
      </c>
      <c r="ND11" s="1">
        <f t="shared" ca="1" si="13"/>
        <v>53</v>
      </c>
      <c r="NE11" s="1">
        <f t="shared" ca="1" si="13"/>
        <v>53</v>
      </c>
      <c r="NF11" s="1">
        <f t="shared" ca="1" si="13"/>
        <v>53</v>
      </c>
      <c r="NG11" s="1">
        <f t="shared" ca="1" si="13"/>
        <v>54</v>
      </c>
      <c r="NH11" s="1">
        <f t="shared" ca="1" si="13"/>
        <v>54</v>
      </c>
      <c r="NI11" s="1">
        <f t="shared" ca="1" si="13"/>
        <v>54</v>
      </c>
      <c r="NJ11" s="1">
        <f t="shared" ca="1" si="13"/>
        <v>54</v>
      </c>
      <c r="NK11" s="1">
        <f t="shared" ca="1" si="13"/>
        <v>54</v>
      </c>
      <c r="NL11" s="1">
        <f t="shared" ca="1" si="13"/>
        <v>54</v>
      </c>
      <c r="NM11" s="1">
        <f t="shared" ca="1" si="13"/>
        <v>54</v>
      </c>
      <c r="NN11" s="1">
        <f t="shared" ca="1" si="13"/>
        <v>55</v>
      </c>
      <c r="NO11" s="1">
        <f t="shared" ca="1" si="13"/>
        <v>55</v>
      </c>
      <c r="NP11" s="1">
        <f t="shared" ca="1" si="13"/>
        <v>55</v>
      </c>
      <c r="NQ11" s="1">
        <f t="shared" ca="1" si="13"/>
        <v>55</v>
      </c>
      <c r="NR11" s="1">
        <f t="shared" ca="1" si="13"/>
        <v>55</v>
      </c>
      <c r="NS11" s="1">
        <f t="shared" ca="1" si="13"/>
        <v>55</v>
      </c>
      <c r="NT11" s="1">
        <f t="shared" ca="1" si="13"/>
        <v>55</v>
      </c>
      <c r="NU11" s="1">
        <f t="shared" ca="1" si="13"/>
        <v>56</v>
      </c>
      <c r="NV11" s="1">
        <f t="shared" ca="1" si="13"/>
        <v>56</v>
      </c>
      <c r="NW11" s="1">
        <f t="shared" ca="1" si="13"/>
        <v>56</v>
      </c>
      <c r="NX11" s="1">
        <f t="shared" ca="1" si="13"/>
        <v>56</v>
      </c>
      <c r="NY11" s="1">
        <f t="shared" ca="1" si="13"/>
        <v>56</v>
      </c>
      <c r="NZ11" s="1">
        <f t="shared" ca="1" si="13"/>
        <v>56</v>
      </c>
      <c r="OA11" s="1">
        <f t="shared" ref="OA11:OK11" ca="1" si="14">IF(OA5="日",NZ11+1,NZ11)</f>
        <v>56</v>
      </c>
      <c r="OB11" s="1">
        <f t="shared" ca="1" si="14"/>
        <v>57</v>
      </c>
      <c r="OC11" s="1">
        <f t="shared" ca="1" si="14"/>
        <v>57</v>
      </c>
      <c r="OD11" s="1">
        <f t="shared" ca="1" si="14"/>
        <v>57</v>
      </c>
      <c r="OE11" s="1">
        <f t="shared" ca="1" si="14"/>
        <v>57</v>
      </c>
      <c r="OF11" s="1">
        <f t="shared" ca="1" si="14"/>
        <v>57</v>
      </c>
      <c r="OG11" s="1">
        <f t="shared" ca="1" si="14"/>
        <v>57</v>
      </c>
      <c r="OH11" s="1">
        <f t="shared" ca="1" si="14"/>
        <v>57</v>
      </c>
      <c r="OI11" s="1">
        <f t="shared" ca="1" si="14"/>
        <v>58</v>
      </c>
      <c r="OJ11" s="1">
        <f t="shared" ca="1" si="14"/>
        <v>58</v>
      </c>
      <c r="OK11" s="1">
        <f t="shared" ca="1" si="14"/>
        <v>58</v>
      </c>
    </row>
    <row r="12" spans="2:404" ht="13.5" customHeight="1" x14ac:dyDescent="0.15">
      <c r="B12" s="336" t="s">
        <v>9</v>
      </c>
      <c r="C12" s="403" t="s">
        <v>234</v>
      </c>
      <c r="D12" s="338"/>
      <c r="E12" s="297">
        <f>IF(E6=0,0,1)</f>
        <v>0</v>
      </c>
      <c r="F12" s="295">
        <f t="shared" ref="F12:BQ12" si="15">IF(F6=0,0,1)</f>
        <v>0</v>
      </c>
      <c r="G12" s="295">
        <f t="shared" si="15"/>
        <v>0</v>
      </c>
      <c r="H12" s="295">
        <f t="shared" si="15"/>
        <v>0</v>
      </c>
      <c r="I12" s="295">
        <f t="shared" si="15"/>
        <v>0</v>
      </c>
      <c r="J12" s="295">
        <f t="shared" si="15"/>
        <v>0</v>
      </c>
      <c r="K12" s="295">
        <f t="shared" si="15"/>
        <v>0</v>
      </c>
      <c r="L12" s="295">
        <f t="shared" si="15"/>
        <v>0</v>
      </c>
      <c r="M12" s="295">
        <f t="shared" si="15"/>
        <v>0</v>
      </c>
      <c r="N12" s="295">
        <f t="shared" si="15"/>
        <v>0</v>
      </c>
      <c r="O12" s="295">
        <f t="shared" si="15"/>
        <v>0</v>
      </c>
      <c r="P12" s="295">
        <f t="shared" si="15"/>
        <v>0</v>
      </c>
      <c r="Q12" s="295">
        <f t="shared" si="15"/>
        <v>0</v>
      </c>
      <c r="R12" s="295">
        <f t="shared" si="15"/>
        <v>0</v>
      </c>
      <c r="S12" s="295">
        <f t="shared" si="15"/>
        <v>0</v>
      </c>
      <c r="T12" s="295">
        <f t="shared" si="15"/>
        <v>0</v>
      </c>
      <c r="U12" s="295">
        <f t="shared" si="15"/>
        <v>0</v>
      </c>
      <c r="V12" s="295">
        <f t="shared" si="15"/>
        <v>0</v>
      </c>
      <c r="W12" s="295">
        <f t="shared" si="15"/>
        <v>0</v>
      </c>
      <c r="X12" s="295">
        <f t="shared" si="15"/>
        <v>0</v>
      </c>
      <c r="Y12" s="295">
        <f t="shared" si="15"/>
        <v>0</v>
      </c>
      <c r="Z12" s="295">
        <f t="shared" si="15"/>
        <v>0</v>
      </c>
      <c r="AA12" s="295">
        <f t="shared" si="15"/>
        <v>0</v>
      </c>
      <c r="AB12" s="295">
        <f t="shared" si="15"/>
        <v>0</v>
      </c>
      <c r="AC12" s="295">
        <f t="shared" si="15"/>
        <v>0</v>
      </c>
      <c r="AD12" s="295">
        <f t="shared" si="15"/>
        <v>0</v>
      </c>
      <c r="AE12" s="295">
        <f t="shared" si="15"/>
        <v>0</v>
      </c>
      <c r="AF12" s="295">
        <f t="shared" si="15"/>
        <v>0</v>
      </c>
      <c r="AG12" s="295">
        <f t="shared" si="15"/>
        <v>0</v>
      </c>
      <c r="AH12" s="295">
        <f t="shared" si="15"/>
        <v>0</v>
      </c>
      <c r="AI12" s="296">
        <f t="shared" si="15"/>
        <v>0</v>
      </c>
      <c r="AJ12" s="297">
        <f t="shared" si="15"/>
        <v>0</v>
      </c>
      <c r="AK12" s="295">
        <f t="shared" si="15"/>
        <v>0</v>
      </c>
      <c r="AL12" s="295">
        <f t="shared" si="15"/>
        <v>0</v>
      </c>
      <c r="AM12" s="295">
        <f t="shared" si="15"/>
        <v>0</v>
      </c>
      <c r="AN12" s="295">
        <f t="shared" si="15"/>
        <v>0</v>
      </c>
      <c r="AO12" s="295">
        <f t="shared" si="15"/>
        <v>0</v>
      </c>
      <c r="AP12" s="295">
        <f t="shared" si="15"/>
        <v>0</v>
      </c>
      <c r="AQ12" s="295">
        <f t="shared" si="15"/>
        <v>0</v>
      </c>
      <c r="AR12" s="295">
        <f t="shared" si="15"/>
        <v>0</v>
      </c>
      <c r="AS12" s="295">
        <f t="shared" si="15"/>
        <v>0</v>
      </c>
      <c r="AT12" s="295">
        <f t="shared" si="15"/>
        <v>0</v>
      </c>
      <c r="AU12" s="295">
        <f t="shared" si="15"/>
        <v>0</v>
      </c>
      <c r="AV12" s="295">
        <f t="shared" si="15"/>
        <v>0</v>
      </c>
      <c r="AW12" s="295">
        <f t="shared" si="15"/>
        <v>0</v>
      </c>
      <c r="AX12" s="295">
        <f t="shared" si="15"/>
        <v>0</v>
      </c>
      <c r="AY12" s="295">
        <f t="shared" si="15"/>
        <v>0</v>
      </c>
      <c r="AZ12" s="295">
        <f t="shared" si="15"/>
        <v>0</v>
      </c>
      <c r="BA12" s="295">
        <f t="shared" si="15"/>
        <v>0</v>
      </c>
      <c r="BB12" s="295">
        <f t="shared" si="15"/>
        <v>0</v>
      </c>
      <c r="BC12" s="295">
        <f t="shared" si="15"/>
        <v>0</v>
      </c>
      <c r="BD12" s="295">
        <f t="shared" si="15"/>
        <v>0</v>
      </c>
      <c r="BE12" s="295">
        <f t="shared" si="15"/>
        <v>0</v>
      </c>
      <c r="BF12" s="295">
        <f t="shared" si="15"/>
        <v>0</v>
      </c>
      <c r="BG12" s="295">
        <f t="shared" si="15"/>
        <v>0</v>
      </c>
      <c r="BH12" s="295">
        <f t="shared" si="15"/>
        <v>0</v>
      </c>
      <c r="BI12" s="295">
        <f t="shared" si="15"/>
        <v>0</v>
      </c>
      <c r="BJ12" s="295">
        <f t="shared" si="15"/>
        <v>0</v>
      </c>
      <c r="BK12" s="295">
        <f t="shared" si="15"/>
        <v>0</v>
      </c>
      <c r="BL12" s="295">
        <f t="shared" si="15"/>
        <v>0</v>
      </c>
      <c r="BM12" s="296">
        <f t="shared" si="15"/>
        <v>0</v>
      </c>
      <c r="BN12" s="295">
        <f t="shared" si="15"/>
        <v>0</v>
      </c>
      <c r="BO12" s="295">
        <f t="shared" si="15"/>
        <v>0</v>
      </c>
      <c r="BP12" s="295">
        <f t="shared" si="15"/>
        <v>0</v>
      </c>
      <c r="BQ12" s="295">
        <f t="shared" si="15"/>
        <v>0</v>
      </c>
      <c r="BR12" s="295">
        <f t="shared" ref="BR12:EC12" si="16">IF(BR6=0,0,1)</f>
        <v>0</v>
      </c>
      <c r="BS12" s="295">
        <f t="shared" si="16"/>
        <v>0</v>
      </c>
      <c r="BT12" s="295">
        <f t="shared" si="16"/>
        <v>0</v>
      </c>
      <c r="BU12" s="295">
        <f t="shared" si="16"/>
        <v>0</v>
      </c>
      <c r="BV12" s="295">
        <f t="shared" si="16"/>
        <v>0</v>
      </c>
      <c r="BW12" s="295">
        <f t="shared" si="16"/>
        <v>0</v>
      </c>
      <c r="BX12" s="295">
        <f t="shared" si="16"/>
        <v>0</v>
      </c>
      <c r="BY12" s="295">
        <f t="shared" si="16"/>
        <v>0</v>
      </c>
      <c r="BZ12" s="295">
        <f t="shared" si="16"/>
        <v>0</v>
      </c>
      <c r="CA12" s="295">
        <f t="shared" si="16"/>
        <v>0</v>
      </c>
      <c r="CB12" s="295">
        <f t="shared" si="16"/>
        <v>0</v>
      </c>
      <c r="CC12" s="295">
        <f t="shared" si="16"/>
        <v>0</v>
      </c>
      <c r="CD12" s="295">
        <f t="shared" si="16"/>
        <v>0</v>
      </c>
      <c r="CE12" s="295">
        <f t="shared" si="16"/>
        <v>0</v>
      </c>
      <c r="CF12" s="295">
        <f t="shared" si="16"/>
        <v>0</v>
      </c>
      <c r="CG12" s="295">
        <f t="shared" si="16"/>
        <v>0</v>
      </c>
      <c r="CH12" s="295">
        <f t="shared" si="16"/>
        <v>0</v>
      </c>
      <c r="CI12" s="295">
        <f t="shared" si="16"/>
        <v>0</v>
      </c>
      <c r="CJ12" s="295">
        <f t="shared" si="16"/>
        <v>0</v>
      </c>
      <c r="CK12" s="295">
        <f t="shared" si="16"/>
        <v>0</v>
      </c>
      <c r="CL12" s="295">
        <f t="shared" si="16"/>
        <v>0</v>
      </c>
      <c r="CM12" s="295">
        <f t="shared" si="16"/>
        <v>0</v>
      </c>
      <c r="CN12" s="295">
        <f t="shared" si="16"/>
        <v>0</v>
      </c>
      <c r="CO12" s="295">
        <f t="shared" si="16"/>
        <v>0</v>
      </c>
      <c r="CP12" s="295">
        <f t="shared" si="16"/>
        <v>0</v>
      </c>
      <c r="CQ12" s="295">
        <f t="shared" si="16"/>
        <v>0</v>
      </c>
      <c r="CR12" s="296">
        <f t="shared" si="16"/>
        <v>0</v>
      </c>
      <c r="CS12" s="297">
        <f t="shared" si="16"/>
        <v>0</v>
      </c>
      <c r="CT12" s="295">
        <f t="shared" si="16"/>
        <v>0</v>
      </c>
      <c r="CU12" s="295">
        <f t="shared" si="16"/>
        <v>0</v>
      </c>
      <c r="CV12" s="295">
        <f t="shared" si="16"/>
        <v>0</v>
      </c>
      <c r="CW12" s="295">
        <f t="shared" si="16"/>
        <v>0</v>
      </c>
      <c r="CX12" s="295">
        <f t="shared" si="16"/>
        <v>0</v>
      </c>
      <c r="CY12" s="295">
        <f t="shared" si="16"/>
        <v>0</v>
      </c>
      <c r="CZ12" s="295">
        <f t="shared" si="16"/>
        <v>0</v>
      </c>
      <c r="DA12" s="295">
        <f t="shared" si="16"/>
        <v>0</v>
      </c>
      <c r="DB12" s="295">
        <f t="shared" si="16"/>
        <v>0</v>
      </c>
      <c r="DC12" s="295">
        <f t="shared" si="16"/>
        <v>0</v>
      </c>
      <c r="DD12" s="295">
        <f t="shared" si="16"/>
        <v>0</v>
      </c>
      <c r="DE12" s="295">
        <f t="shared" si="16"/>
        <v>0</v>
      </c>
      <c r="DF12" s="295">
        <f t="shared" si="16"/>
        <v>0</v>
      </c>
      <c r="DG12" s="295">
        <f t="shared" si="16"/>
        <v>0</v>
      </c>
      <c r="DH12" s="295">
        <f t="shared" si="16"/>
        <v>0</v>
      </c>
      <c r="DI12" s="295">
        <f t="shared" si="16"/>
        <v>0</v>
      </c>
      <c r="DJ12" s="295">
        <f t="shared" si="16"/>
        <v>0</v>
      </c>
      <c r="DK12" s="295">
        <f t="shared" si="16"/>
        <v>0</v>
      </c>
      <c r="DL12" s="295">
        <f t="shared" si="16"/>
        <v>0</v>
      </c>
      <c r="DM12" s="295">
        <f t="shared" si="16"/>
        <v>0</v>
      </c>
      <c r="DN12" s="295">
        <f t="shared" si="16"/>
        <v>0</v>
      </c>
      <c r="DO12" s="295">
        <f t="shared" si="16"/>
        <v>0</v>
      </c>
      <c r="DP12" s="295">
        <f t="shared" si="16"/>
        <v>0</v>
      </c>
      <c r="DQ12" s="295">
        <f t="shared" si="16"/>
        <v>0</v>
      </c>
      <c r="DR12" s="295">
        <f t="shared" si="16"/>
        <v>0</v>
      </c>
      <c r="DS12" s="295">
        <f t="shared" si="16"/>
        <v>0</v>
      </c>
      <c r="DT12" s="295">
        <f t="shared" si="16"/>
        <v>0</v>
      </c>
      <c r="DU12" s="295">
        <f t="shared" si="16"/>
        <v>0</v>
      </c>
      <c r="DV12" s="296">
        <f t="shared" si="16"/>
        <v>0</v>
      </c>
      <c r="DW12" s="297">
        <f t="shared" si="16"/>
        <v>0</v>
      </c>
      <c r="DX12" s="295">
        <f t="shared" si="16"/>
        <v>0</v>
      </c>
      <c r="DY12" s="295">
        <f t="shared" si="16"/>
        <v>0</v>
      </c>
      <c r="DZ12" s="295">
        <f t="shared" si="16"/>
        <v>0</v>
      </c>
      <c r="EA12" s="295">
        <f t="shared" si="16"/>
        <v>0</v>
      </c>
      <c r="EB12" s="295">
        <f t="shared" si="16"/>
        <v>0</v>
      </c>
      <c r="EC12" s="295">
        <f t="shared" si="16"/>
        <v>0</v>
      </c>
      <c r="ED12" s="295">
        <f t="shared" ref="ED12:FM12" si="17">IF(ED6=0,0,1)</f>
        <v>0</v>
      </c>
      <c r="EE12" s="295">
        <f t="shared" si="17"/>
        <v>0</v>
      </c>
      <c r="EF12" s="295">
        <f t="shared" si="17"/>
        <v>0</v>
      </c>
      <c r="EG12" s="295">
        <f t="shared" si="17"/>
        <v>0</v>
      </c>
      <c r="EH12" s="295">
        <f t="shared" si="17"/>
        <v>0</v>
      </c>
      <c r="EI12" s="295">
        <f t="shared" si="17"/>
        <v>0</v>
      </c>
      <c r="EJ12" s="295">
        <f t="shared" si="17"/>
        <v>0</v>
      </c>
      <c r="EK12" s="295">
        <f t="shared" si="17"/>
        <v>0</v>
      </c>
      <c r="EL12" s="295">
        <f t="shared" si="17"/>
        <v>0</v>
      </c>
      <c r="EM12" s="295">
        <f t="shared" si="17"/>
        <v>0</v>
      </c>
      <c r="EN12" s="295">
        <f t="shared" si="17"/>
        <v>0</v>
      </c>
      <c r="EO12" s="295">
        <f t="shared" si="17"/>
        <v>0</v>
      </c>
      <c r="EP12" s="295">
        <f t="shared" si="17"/>
        <v>0</v>
      </c>
      <c r="EQ12" s="295">
        <f t="shared" si="17"/>
        <v>0</v>
      </c>
      <c r="ER12" s="295">
        <f t="shared" si="17"/>
        <v>0</v>
      </c>
      <c r="ES12" s="295">
        <f t="shared" si="17"/>
        <v>0</v>
      </c>
      <c r="ET12" s="295">
        <f t="shared" si="17"/>
        <v>0</v>
      </c>
      <c r="EU12" s="295">
        <f t="shared" si="17"/>
        <v>0</v>
      </c>
      <c r="EV12" s="295">
        <f t="shared" si="17"/>
        <v>0</v>
      </c>
      <c r="EW12" s="295">
        <f t="shared" si="17"/>
        <v>0</v>
      </c>
      <c r="EX12" s="295">
        <f t="shared" si="17"/>
        <v>0</v>
      </c>
      <c r="EY12" s="295">
        <f t="shared" si="17"/>
        <v>0</v>
      </c>
      <c r="EZ12" s="295">
        <f t="shared" si="17"/>
        <v>0</v>
      </c>
      <c r="FA12" s="296">
        <f t="shared" si="17"/>
        <v>0</v>
      </c>
      <c r="FB12" s="297">
        <f t="shared" ca="1" si="17"/>
        <v>0</v>
      </c>
      <c r="FC12" s="295">
        <f t="shared" ca="1" si="17"/>
        <v>0</v>
      </c>
      <c r="FD12" s="295">
        <f t="shared" ca="1" si="17"/>
        <v>0</v>
      </c>
      <c r="FE12" s="295">
        <f t="shared" ca="1" si="17"/>
        <v>0</v>
      </c>
      <c r="FF12" s="295">
        <f t="shared" ca="1" si="17"/>
        <v>0</v>
      </c>
      <c r="FG12" s="295">
        <f t="shared" ca="1" si="17"/>
        <v>0</v>
      </c>
      <c r="FH12" s="295">
        <f t="shared" ca="1" si="17"/>
        <v>0</v>
      </c>
      <c r="FI12" s="295">
        <f t="shared" ca="1" si="17"/>
        <v>0</v>
      </c>
      <c r="FJ12" s="295">
        <f t="shared" ca="1" si="17"/>
        <v>0</v>
      </c>
      <c r="FK12" s="295">
        <f t="shared" ca="1" si="17"/>
        <v>0</v>
      </c>
      <c r="FL12" s="295">
        <f t="shared" ca="1" si="17"/>
        <v>0</v>
      </c>
      <c r="FM12" s="295">
        <f t="shared" ca="1" si="17"/>
        <v>0</v>
      </c>
      <c r="FN12" s="321">
        <f ca="1">IF($FM12+$FQ12&gt;0,IF(FN6=0,0,1),0)</f>
        <v>0</v>
      </c>
      <c r="FO12" s="295">
        <f t="shared" ref="FO12:FP12" ca="1" si="18">IF($FM12+$FQ12&gt;0,IF(FO6=0,0,1),0)</f>
        <v>0</v>
      </c>
      <c r="FP12" s="322">
        <f t="shared" ca="1" si="18"/>
        <v>0</v>
      </c>
      <c r="FQ12" s="295">
        <f t="shared" ref="FQ12:IB12" ca="1" si="19">IF(FQ6=0,0,1)</f>
        <v>0</v>
      </c>
      <c r="FR12" s="295">
        <f t="shared" ca="1" si="19"/>
        <v>0</v>
      </c>
      <c r="FS12" s="295">
        <f t="shared" ca="1" si="19"/>
        <v>0</v>
      </c>
      <c r="FT12" s="295">
        <f t="shared" ca="1" si="19"/>
        <v>0</v>
      </c>
      <c r="FU12" s="295">
        <f t="shared" ca="1" si="19"/>
        <v>0</v>
      </c>
      <c r="FV12" s="295">
        <f t="shared" ca="1" si="19"/>
        <v>0</v>
      </c>
      <c r="FW12" s="295">
        <f t="shared" ca="1" si="19"/>
        <v>0</v>
      </c>
      <c r="FX12" s="295">
        <f t="shared" ca="1" si="19"/>
        <v>0</v>
      </c>
      <c r="FY12" s="295">
        <f t="shared" ca="1" si="19"/>
        <v>0</v>
      </c>
      <c r="FZ12" s="295">
        <f t="shared" ca="1" si="19"/>
        <v>0</v>
      </c>
      <c r="GA12" s="295">
        <f t="shared" ca="1" si="19"/>
        <v>0</v>
      </c>
      <c r="GB12" s="295">
        <f t="shared" ca="1" si="19"/>
        <v>0</v>
      </c>
      <c r="GC12" s="295">
        <f t="shared" ca="1" si="19"/>
        <v>0</v>
      </c>
      <c r="GD12" s="295">
        <f t="shared" ca="1" si="19"/>
        <v>0</v>
      </c>
      <c r="GE12" s="295">
        <f t="shared" ca="1" si="19"/>
        <v>0</v>
      </c>
      <c r="GF12" s="296">
        <f t="shared" ca="1" si="19"/>
        <v>0</v>
      </c>
      <c r="GG12" s="297">
        <f t="shared" si="19"/>
        <v>0</v>
      </c>
      <c r="GH12" s="295">
        <f t="shared" si="19"/>
        <v>0</v>
      </c>
      <c r="GI12" s="295">
        <f t="shared" si="19"/>
        <v>0</v>
      </c>
      <c r="GJ12" s="295">
        <f t="shared" si="19"/>
        <v>0</v>
      </c>
      <c r="GK12" s="295">
        <f t="shared" si="19"/>
        <v>0</v>
      </c>
      <c r="GL12" s="295">
        <f t="shared" si="19"/>
        <v>0</v>
      </c>
      <c r="GM12" s="295">
        <f t="shared" si="19"/>
        <v>0</v>
      </c>
      <c r="GN12" s="295">
        <f t="shared" si="19"/>
        <v>0</v>
      </c>
      <c r="GO12" s="295">
        <f t="shared" si="19"/>
        <v>0</v>
      </c>
      <c r="GP12" s="295">
        <f t="shared" si="19"/>
        <v>0</v>
      </c>
      <c r="GQ12" s="295">
        <f t="shared" si="19"/>
        <v>0</v>
      </c>
      <c r="GR12" s="295">
        <f t="shared" si="19"/>
        <v>0</v>
      </c>
      <c r="GS12" s="295">
        <f t="shared" si="19"/>
        <v>0</v>
      </c>
      <c r="GT12" s="295">
        <f t="shared" si="19"/>
        <v>0</v>
      </c>
      <c r="GU12" s="295">
        <f t="shared" si="19"/>
        <v>0</v>
      </c>
      <c r="GV12" s="295">
        <f t="shared" si="19"/>
        <v>0</v>
      </c>
      <c r="GW12" s="295">
        <f t="shared" si="19"/>
        <v>0</v>
      </c>
      <c r="GX12" s="295">
        <f t="shared" si="19"/>
        <v>0</v>
      </c>
      <c r="GY12" s="295">
        <f t="shared" si="19"/>
        <v>0</v>
      </c>
      <c r="GZ12" s="295">
        <f t="shared" si="19"/>
        <v>0</v>
      </c>
      <c r="HA12" s="295">
        <f t="shared" si="19"/>
        <v>0</v>
      </c>
      <c r="HB12" s="295">
        <f t="shared" si="19"/>
        <v>0</v>
      </c>
      <c r="HC12" s="295">
        <f t="shared" si="19"/>
        <v>0</v>
      </c>
      <c r="HD12" s="295">
        <f t="shared" si="19"/>
        <v>0</v>
      </c>
      <c r="HE12" s="295">
        <f t="shared" si="19"/>
        <v>0</v>
      </c>
      <c r="HF12" s="295">
        <f t="shared" si="19"/>
        <v>0</v>
      </c>
      <c r="HG12" s="295">
        <f t="shared" si="19"/>
        <v>0</v>
      </c>
      <c r="HH12" s="295">
        <f t="shared" si="19"/>
        <v>0</v>
      </c>
      <c r="HI12" s="295">
        <f t="shared" si="19"/>
        <v>0</v>
      </c>
      <c r="HJ12" s="296">
        <f t="shared" si="19"/>
        <v>0</v>
      </c>
      <c r="HK12" s="297">
        <f t="shared" si="19"/>
        <v>0</v>
      </c>
      <c r="HL12" s="295">
        <f t="shared" si="19"/>
        <v>0</v>
      </c>
      <c r="HM12" s="295">
        <f t="shared" si="19"/>
        <v>0</v>
      </c>
      <c r="HN12" s="295">
        <f t="shared" si="19"/>
        <v>0</v>
      </c>
      <c r="HO12" s="295">
        <f t="shared" si="19"/>
        <v>0</v>
      </c>
      <c r="HP12" s="295">
        <f t="shared" si="19"/>
        <v>0</v>
      </c>
      <c r="HQ12" s="295">
        <f t="shared" si="19"/>
        <v>0</v>
      </c>
      <c r="HR12" s="295">
        <f t="shared" si="19"/>
        <v>0</v>
      </c>
      <c r="HS12" s="295">
        <f t="shared" si="19"/>
        <v>0</v>
      </c>
      <c r="HT12" s="295">
        <f t="shared" si="19"/>
        <v>0</v>
      </c>
      <c r="HU12" s="295">
        <f t="shared" si="19"/>
        <v>0</v>
      </c>
      <c r="HV12" s="295">
        <f t="shared" si="19"/>
        <v>0</v>
      </c>
      <c r="HW12" s="295">
        <f t="shared" si="19"/>
        <v>0</v>
      </c>
      <c r="HX12" s="295">
        <f t="shared" si="19"/>
        <v>0</v>
      </c>
      <c r="HY12" s="295">
        <f t="shared" si="19"/>
        <v>0</v>
      </c>
      <c r="HZ12" s="295">
        <f t="shared" si="19"/>
        <v>0</v>
      </c>
      <c r="IA12" s="295">
        <f t="shared" si="19"/>
        <v>0</v>
      </c>
      <c r="IB12" s="295">
        <f t="shared" si="19"/>
        <v>0</v>
      </c>
      <c r="IC12" s="295">
        <f t="shared" ref="IC12:KN12" si="20">IF(IC6=0,0,1)</f>
        <v>0</v>
      </c>
      <c r="ID12" s="295">
        <f t="shared" si="20"/>
        <v>0</v>
      </c>
      <c r="IE12" s="295">
        <f t="shared" si="20"/>
        <v>0</v>
      </c>
      <c r="IF12" s="295">
        <f t="shared" si="20"/>
        <v>0</v>
      </c>
      <c r="IG12" s="295">
        <f t="shared" si="20"/>
        <v>0</v>
      </c>
      <c r="IH12" s="295">
        <f t="shared" si="20"/>
        <v>0</v>
      </c>
      <c r="II12" s="295">
        <f t="shared" si="20"/>
        <v>0</v>
      </c>
      <c r="IJ12" s="295">
        <f t="shared" si="20"/>
        <v>0</v>
      </c>
      <c r="IK12" s="295">
        <f t="shared" si="20"/>
        <v>0</v>
      </c>
      <c r="IL12" s="295">
        <f t="shared" si="20"/>
        <v>0</v>
      </c>
      <c r="IM12" s="295">
        <f t="shared" si="20"/>
        <v>0</v>
      </c>
      <c r="IN12" s="295">
        <f t="shared" si="20"/>
        <v>0</v>
      </c>
      <c r="IO12" s="296">
        <f t="shared" si="20"/>
        <v>0</v>
      </c>
      <c r="IP12" s="297">
        <f t="shared" si="20"/>
        <v>0</v>
      </c>
      <c r="IQ12" s="295">
        <f t="shared" si="20"/>
        <v>0</v>
      </c>
      <c r="IR12" s="295">
        <f t="shared" si="20"/>
        <v>0</v>
      </c>
      <c r="IS12" s="295">
        <f t="shared" si="20"/>
        <v>0</v>
      </c>
      <c r="IT12" s="295">
        <f t="shared" si="20"/>
        <v>0</v>
      </c>
      <c r="IU12" s="295">
        <f t="shared" si="20"/>
        <v>0</v>
      </c>
      <c r="IV12" s="295">
        <f t="shared" si="20"/>
        <v>0</v>
      </c>
      <c r="IW12" s="295">
        <f t="shared" si="20"/>
        <v>0</v>
      </c>
      <c r="IX12" s="295">
        <f t="shared" si="20"/>
        <v>0</v>
      </c>
      <c r="IY12" s="295">
        <f t="shared" si="20"/>
        <v>0</v>
      </c>
      <c r="IZ12" s="295">
        <f t="shared" si="20"/>
        <v>0</v>
      </c>
      <c r="JA12" s="295">
        <f t="shared" si="20"/>
        <v>0</v>
      </c>
      <c r="JB12" s="295">
        <f t="shared" si="20"/>
        <v>0</v>
      </c>
      <c r="JC12" s="295">
        <f t="shared" si="20"/>
        <v>0</v>
      </c>
      <c r="JD12" s="295">
        <f t="shared" si="20"/>
        <v>0</v>
      </c>
      <c r="JE12" s="295">
        <f t="shared" si="20"/>
        <v>0</v>
      </c>
      <c r="JF12" s="295">
        <f t="shared" si="20"/>
        <v>0</v>
      </c>
      <c r="JG12" s="295">
        <f t="shared" si="20"/>
        <v>0</v>
      </c>
      <c r="JH12" s="295">
        <f t="shared" si="20"/>
        <v>0</v>
      </c>
      <c r="JI12" s="295">
        <f t="shared" si="20"/>
        <v>0</v>
      </c>
      <c r="JJ12" s="295">
        <f t="shared" si="20"/>
        <v>0</v>
      </c>
      <c r="JK12" s="295">
        <f t="shared" si="20"/>
        <v>0</v>
      </c>
      <c r="JL12" s="295">
        <f t="shared" si="20"/>
        <v>0</v>
      </c>
      <c r="JM12" s="295">
        <f t="shared" si="20"/>
        <v>0</v>
      </c>
      <c r="JN12" s="295">
        <f t="shared" si="20"/>
        <v>0</v>
      </c>
      <c r="JO12" s="295">
        <f t="shared" si="20"/>
        <v>0</v>
      </c>
      <c r="JP12" s="295">
        <f t="shared" si="20"/>
        <v>0</v>
      </c>
      <c r="JQ12" s="295">
        <f t="shared" si="20"/>
        <v>0</v>
      </c>
      <c r="JR12" s="295">
        <f t="shared" si="20"/>
        <v>0</v>
      </c>
      <c r="JS12" s="296">
        <f t="shared" si="20"/>
        <v>0</v>
      </c>
      <c r="JT12" s="297">
        <f t="shared" ca="1" si="20"/>
        <v>0</v>
      </c>
      <c r="JU12" s="295">
        <f t="shared" ca="1" si="20"/>
        <v>0</v>
      </c>
      <c r="JV12" s="295">
        <f t="shared" ca="1" si="20"/>
        <v>0</v>
      </c>
      <c r="JW12" s="295">
        <f t="shared" ca="1" si="20"/>
        <v>0</v>
      </c>
      <c r="JX12" s="295">
        <f t="shared" ca="1" si="20"/>
        <v>0</v>
      </c>
      <c r="JY12" s="295">
        <f t="shared" ca="1" si="20"/>
        <v>0</v>
      </c>
      <c r="JZ12" s="295">
        <f t="shared" ca="1" si="20"/>
        <v>0</v>
      </c>
      <c r="KA12" s="295">
        <f t="shared" ca="1" si="20"/>
        <v>0</v>
      </c>
      <c r="KB12" s="295">
        <f t="shared" ca="1" si="20"/>
        <v>0</v>
      </c>
      <c r="KC12" s="295">
        <f t="shared" ca="1" si="20"/>
        <v>0</v>
      </c>
      <c r="KD12" s="295">
        <f t="shared" ca="1" si="20"/>
        <v>0</v>
      </c>
      <c r="KE12" s="295">
        <f t="shared" ca="1" si="20"/>
        <v>0</v>
      </c>
      <c r="KF12" s="295">
        <f t="shared" ca="1" si="20"/>
        <v>0</v>
      </c>
      <c r="KG12" s="295">
        <f t="shared" ca="1" si="20"/>
        <v>0</v>
      </c>
      <c r="KH12" s="295">
        <f t="shared" ca="1" si="20"/>
        <v>0</v>
      </c>
      <c r="KI12" s="295">
        <f t="shared" ca="1" si="20"/>
        <v>0</v>
      </c>
      <c r="KJ12" s="295">
        <f t="shared" ca="1" si="20"/>
        <v>0</v>
      </c>
      <c r="KK12" s="295">
        <f t="shared" ca="1" si="20"/>
        <v>0</v>
      </c>
      <c r="KL12" s="295">
        <f t="shared" ca="1" si="20"/>
        <v>0</v>
      </c>
      <c r="KM12" s="295">
        <f t="shared" ca="1" si="20"/>
        <v>0</v>
      </c>
      <c r="KN12" s="295">
        <f t="shared" ca="1" si="20"/>
        <v>0</v>
      </c>
      <c r="KO12" s="295">
        <f t="shared" ref="KO12:MZ12" ca="1" si="21">IF(KO6=0,0,1)</f>
        <v>0</v>
      </c>
      <c r="KP12" s="295">
        <f t="shared" ca="1" si="21"/>
        <v>0</v>
      </c>
      <c r="KQ12" s="295">
        <f t="shared" ca="1" si="21"/>
        <v>0</v>
      </c>
      <c r="KR12" s="295">
        <f t="shared" ca="1" si="21"/>
        <v>0</v>
      </c>
      <c r="KS12" s="295">
        <f t="shared" ca="1" si="21"/>
        <v>0</v>
      </c>
      <c r="KT12" s="295">
        <f t="shared" ca="1" si="21"/>
        <v>0</v>
      </c>
      <c r="KU12" s="295">
        <f t="shared" ca="1" si="21"/>
        <v>0</v>
      </c>
      <c r="KV12" s="321">
        <f ca="1">IF($KU12+$LB12&gt;0,IF(KV6=0,0,1),0)</f>
        <v>0</v>
      </c>
      <c r="KW12" s="295">
        <f t="shared" ref="KW12:LA12" ca="1" si="22">IF($KU12+$LB12&gt;0,IF(KW6=0,0,1),0)</f>
        <v>0</v>
      </c>
      <c r="KX12" s="296">
        <f t="shared" ca="1" si="22"/>
        <v>0</v>
      </c>
      <c r="KY12" s="297">
        <f t="shared" ca="1" si="22"/>
        <v>0</v>
      </c>
      <c r="KZ12" s="295">
        <f t="shared" ca="1" si="22"/>
        <v>0</v>
      </c>
      <c r="LA12" s="322">
        <f t="shared" ca="1" si="22"/>
        <v>0</v>
      </c>
      <c r="LB12" s="295">
        <f t="shared" ca="1" si="21"/>
        <v>0</v>
      </c>
      <c r="LC12" s="295">
        <f t="shared" ca="1" si="21"/>
        <v>0</v>
      </c>
      <c r="LD12" s="295">
        <f t="shared" ca="1" si="21"/>
        <v>0</v>
      </c>
      <c r="LE12" s="295">
        <f t="shared" ca="1" si="21"/>
        <v>0</v>
      </c>
      <c r="LF12" s="295">
        <f t="shared" ca="1" si="21"/>
        <v>0</v>
      </c>
      <c r="LG12" s="295">
        <f t="shared" ca="1" si="21"/>
        <v>0</v>
      </c>
      <c r="LH12" s="295">
        <f t="shared" ca="1" si="21"/>
        <v>0</v>
      </c>
      <c r="LI12" s="295">
        <f t="shared" ca="1" si="21"/>
        <v>0</v>
      </c>
      <c r="LJ12" s="295">
        <f t="shared" ca="1" si="21"/>
        <v>0</v>
      </c>
      <c r="LK12" s="295">
        <f t="shared" ca="1" si="21"/>
        <v>0</v>
      </c>
      <c r="LL12" s="295">
        <f t="shared" ca="1" si="21"/>
        <v>0</v>
      </c>
      <c r="LM12" s="295">
        <f t="shared" ca="1" si="21"/>
        <v>0</v>
      </c>
      <c r="LN12" s="295">
        <f t="shared" ca="1" si="21"/>
        <v>0</v>
      </c>
      <c r="LO12" s="295">
        <f t="shared" ca="1" si="21"/>
        <v>0</v>
      </c>
      <c r="LP12" s="295">
        <f t="shared" ca="1" si="21"/>
        <v>0</v>
      </c>
      <c r="LQ12" s="295">
        <f t="shared" ca="1" si="21"/>
        <v>0</v>
      </c>
      <c r="LR12" s="295">
        <f t="shared" ca="1" si="21"/>
        <v>0</v>
      </c>
      <c r="LS12" s="295">
        <f t="shared" ca="1" si="21"/>
        <v>0</v>
      </c>
      <c r="LT12" s="295">
        <f t="shared" ca="1" si="21"/>
        <v>0</v>
      </c>
      <c r="LU12" s="295">
        <f t="shared" ca="1" si="21"/>
        <v>0</v>
      </c>
      <c r="LV12" s="295">
        <f t="shared" ca="1" si="21"/>
        <v>0</v>
      </c>
      <c r="LW12" s="295">
        <f t="shared" ca="1" si="21"/>
        <v>0</v>
      </c>
      <c r="LX12" s="295">
        <f t="shared" ca="1" si="21"/>
        <v>0</v>
      </c>
      <c r="LY12" s="295">
        <f t="shared" ca="1" si="21"/>
        <v>0</v>
      </c>
      <c r="LZ12" s="295">
        <f t="shared" ca="1" si="21"/>
        <v>0</v>
      </c>
      <c r="MA12" s="295">
        <f t="shared" ca="1" si="21"/>
        <v>0</v>
      </c>
      <c r="MB12" s="295">
        <f t="shared" ca="1" si="21"/>
        <v>0</v>
      </c>
      <c r="MC12" s="296">
        <f t="shared" ca="1" si="21"/>
        <v>0</v>
      </c>
      <c r="MD12" s="297">
        <f t="shared" si="21"/>
        <v>0</v>
      </c>
      <c r="ME12" s="295">
        <f t="shared" si="21"/>
        <v>0</v>
      </c>
      <c r="MF12" s="295">
        <f t="shared" si="21"/>
        <v>0</v>
      </c>
      <c r="MG12" s="295">
        <f t="shared" si="21"/>
        <v>0</v>
      </c>
      <c r="MH12" s="295">
        <f t="shared" si="21"/>
        <v>0</v>
      </c>
      <c r="MI12" s="295">
        <f t="shared" si="21"/>
        <v>0</v>
      </c>
      <c r="MJ12" s="295">
        <f t="shared" si="21"/>
        <v>0</v>
      </c>
      <c r="MK12" s="295">
        <f t="shared" si="21"/>
        <v>0</v>
      </c>
      <c r="ML12" s="295">
        <f t="shared" si="21"/>
        <v>0</v>
      </c>
      <c r="MM12" s="295">
        <f t="shared" si="21"/>
        <v>0</v>
      </c>
      <c r="MN12" s="295">
        <f t="shared" si="21"/>
        <v>0</v>
      </c>
      <c r="MO12" s="295">
        <f t="shared" si="21"/>
        <v>0</v>
      </c>
      <c r="MP12" s="295">
        <f t="shared" si="21"/>
        <v>0</v>
      </c>
      <c r="MQ12" s="295">
        <f t="shared" si="21"/>
        <v>0</v>
      </c>
      <c r="MR12" s="295">
        <f t="shared" si="21"/>
        <v>0</v>
      </c>
      <c r="MS12" s="295">
        <f t="shared" si="21"/>
        <v>0</v>
      </c>
      <c r="MT12" s="295">
        <f t="shared" si="21"/>
        <v>0</v>
      </c>
      <c r="MU12" s="295">
        <f t="shared" si="21"/>
        <v>0</v>
      </c>
      <c r="MV12" s="295">
        <f t="shared" si="21"/>
        <v>0</v>
      </c>
      <c r="MW12" s="295">
        <f t="shared" si="21"/>
        <v>0</v>
      </c>
      <c r="MX12" s="295">
        <f t="shared" si="21"/>
        <v>0</v>
      </c>
      <c r="MY12" s="295">
        <f t="shared" si="21"/>
        <v>0</v>
      </c>
      <c r="MZ12" s="295">
        <f t="shared" si="21"/>
        <v>0</v>
      </c>
      <c r="NA12" s="295">
        <f t="shared" ref="NA12:OK12" si="23">IF(NA6=0,0,1)</f>
        <v>0</v>
      </c>
      <c r="NB12" s="295">
        <f t="shared" si="23"/>
        <v>0</v>
      </c>
      <c r="NC12" s="295">
        <f t="shared" si="23"/>
        <v>0</v>
      </c>
      <c r="ND12" s="295">
        <f t="shared" si="23"/>
        <v>0</v>
      </c>
      <c r="NE12" s="295">
        <f t="shared" si="23"/>
        <v>0</v>
      </c>
      <c r="NF12" s="296">
        <f t="shared" si="23"/>
        <v>0</v>
      </c>
      <c r="NG12" s="297">
        <f t="shared" si="23"/>
        <v>0</v>
      </c>
      <c r="NH12" s="295">
        <f t="shared" si="23"/>
        <v>0</v>
      </c>
      <c r="NI12" s="295">
        <f t="shared" si="23"/>
        <v>0</v>
      </c>
      <c r="NJ12" s="295">
        <f t="shared" si="23"/>
        <v>0</v>
      </c>
      <c r="NK12" s="295">
        <f t="shared" si="23"/>
        <v>0</v>
      </c>
      <c r="NL12" s="295">
        <f t="shared" si="23"/>
        <v>0</v>
      </c>
      <c r="NM12" s="295">
        <f t="shared" si="23"/>
        <v>0</v>
      </c>
      <c r="NN12" s="295">
        <f t="shared" si="23"/>
        <v>0</v>
      </c>
      <c r="NO12" s="295">
        <f t="shared" si="23"/>
        <v>0</v>
      </c>
      <c r="NP12" s="295">
        <f t="shared" si="23"/>
        <v>0</v>
      </c>
      <c r="NQ12" s="295">
        <f t="shared" si="23"/>
        <v>0</v>
      </c>
      <c r="NR12" s="295">
        <f t="shared" si="23"/>
        <v>0</v>
      </c>
      <c r="NS12" s="295">
        <f t="shared" si="23"/>
        <v>0</v>
      </c>
      <c r="NT12" s="295">
        <f t="shared" si="23"/>
        <v>0</v>
      </c>
      <c r="NU12" s="295">
        <f t="shared" si="23"/>
        <v>0</v>
      </c>
      <c r="NV12" s="295">
        <f t="shared" si="23"/>
        <v>0</v>
      </c>
      <c r="NW12" s="295">
        <f t="shared" si="23"/>
        <v>0</v>
      </c>
      <c r="NX12" s="295">
        <f t="shared" si="23"/>
        <v>0</v>
      </c>
      <c r="NY12" s="295">
        <f t="shared" si="23"/>
        <v>0</v>
      </c>
      <c r="NZ12" s="295">
        <f t="shared" si="23"/>
        <v>0</v>
      </c>
      <c r="OA12" s="295">
        <f t="shared" si="23"/>
        <v>0</v>
      </c>
      <c r="OB12" s="295">
        <f t="shared" si="23"/>
        <v>0</v>
      </c>
      <c r="OC12" s="295">
        <f t="shared" si="23"/>
        <v>0</v>
      </c>
      <c r="OD12" s="295">
        <f t="shared" si="23"/>
        <v>0</v>
      </c>
      <c r="OE12" s="295">
        <f t="shared" si="23"/>
        <v>0</v>
      </c>
      <c r="OF12" s="295">
        <f t="shared" si="23"/>
        <v>0</v>
      </c>
      <c r="OG12" s="295">
        <f t="shared" si="23"/>
        <v>0</v>
      </c>
      <c r="OH12" s="295">
        <f t="shared" si="23"/>
        <v>0</v>
      </c>
      <c r="OI12" s="295">
        <f t="shared" si="23"/>
        <v>0</v>
      </c>
      <c r="OJ12" s="295">
        <f t="shared" si="23"/>
        <v>0</v>
      </c>
      <c r="OK12" s="296">
        <f t="shared" si="23"/>
        <v>0</v>
      </c>
      <c r="OL12" t="s">
        <v>242</v>
      </c>
      <c r="OM12">
        <f ca="1">COUNTIF(E12:OK12,1)</f>
        <v>0</v>
      </c>
      <c r="ON12" s="39" t="s">
        <v>243</v>
      </c>
    </row>
    <row r="13" spans="2:404" ht="13.5" customHeight="1" x14ac:dyDescent="0.15">
      <c r="B13" s="336" t="s">
        <v>9</v>
      </c>
      <c r="C13" s="402" t="s">
        <v>108</v>
      </c>
      <c r="D13" s="303"/>
      <c r="E13" s="223">
        <f>IF(E7=0,0,1)</f>
        <v>0</v>
      </c>
      <c r="F13">
        <f t="shared" ref="F13:BP13" si="24">IF(F7=0,0,1)</f>
        <v>0</v>
      </c>
      <c r="G13">
        <f t="shared" si="24"/>
        <v>0</v>
      </c>
      <c r="H13">
        <f t="shared" si="24"/>
        <v>0</v>
      </c>
      <c r="I13">
        <f t="shared" si="24"/>
        <v>0</v>
      </c>
      <c r="J13">
        <f t="shared" si="24"/>
        <v>0</v>
      </c>
      <c r="K13">
        <f t="shared" si="24"/>
        <v>0</v>
      </c>
      <c r="L13">
        <f t="shared" si="24"/>
        <v>0</v>
      </c>
      <c r="M13">
        <f t="shared" si="24"/>
        <v>0</v>
      </c>
      <c r="N13">
        <f t="shared" si="24"/>
        <v>0</v>
      </c>
      <c r="O13">
        <f t="shared" si="24"/>
        <v>0</v>
      </c>
      <c r="P13">
        <f t="shared" si="24"/>
        <v>0</v>
      </c>
      <c r="Q13">
        <f t="shared" si="24"/>
        <v>0</v>
      </c>
      <c r="R13">
        <f t="shared" si="24"/>
        <v>0</v>
      </c>
      <c r="S13">
        <f t="shared" si="24"/>
        <v>0</v>
      </c>
      <c r="T13">
        <f t="shared" si="24"/>
        <v>0</v>
      </c>
      <c r="U13">
        <f t="shared" si="24"/>
        <v>0</v>
      </c>
      <c r="V13">
        <f t="shared" si="24"/>
        <v>0</v>
      </c>
      <c r="W13">
        <f t="shared" si="24"/>
        <v>0</v>
      </c>
      <c r="X13">
        <f t="shared" si="24"/>
        <v>0</v>
      </c>
      <c r="Y13">
        <f t="shared" si="24"/>
        <v>0</v>
      </c>
      <c r="Z13">
        <f t="shared" si="24"/>
        <v>0</v>
      </c>
      <c r="AA13">
        <f t="shared" si="24"/>
        <v>0</v>
      </c>
      <c r="AB13">
        <f t="shared" si="24"/>
        <v>0</v>
      </c>
      <c r="AC13">
        <f t="shared" si="24"/>
        <v>0</v>
      </c>
      <c r="AD13">
        <f t="shared" si="24"/>
        <v>0</v>
      </c>
      <c r="AE13">
        <f t="shared" si="24"/>
        <v>0</v>
      </c>
      <c r="AF13">
        <f t="shared" si="24"/>
        <v>0</v>
      </c>
      <c r="AG13">
        <f t="shared" si="24"/>
        <v>0</v>
      </c>
      <c r="AH13">
        <f t="shared" si="24"/>
        <v>0</v>
      </c>
      <c r="AI13" s="158">
        <f t="shared" si="24"/>
        <v>0</v>
      </c>
      <c r="AJ13" s="223">
        <f t="shared" si="24"/>
        <v>0</v>
      </c>
      <c r="AK13">
        <f t="shared" si="24"/>
        <v>0</v>
      </c>
      <c r="AL13">
        <f t="shared" si="24"/>
        <v>0</v>
      </c>
      <c r="AM13">
        <f t="shared" si="24"/>
        <v>0</v>
      </c>
      <c r="AN13">
        <f t="shared" si="24"/>
        <v>0</v>
      </c>
      <c r="AO13">
        <f t="shared" si="24"/>
        <v>0</v>
      </c>
      <c r="AP13">
        <f t="shared" si="24"/>
        <v>0</v>
      </c>
      <c r="AQ13">
        <f t="shared" si="24"/>
        <v>0</v>
      </c>
      <c r="AR13">
        <f t="shared" si="24"/>
        <v>0</v>
      </c>
      <c r="AS13">
        <f t="shared" si="24"/>
        <v>0</v>
      </c>
      <c r="AT13">
        <f t="shared" si="24"/>
        <v>0</v>
      </c>
      <c r="AU13">
        <f t="shared" si="24"/>
        <v>0</v>
      </c>
      <c r="AV13">
        <f t="shared" si="24"/>
        <v>0</v>
      </c>
      <c r="AW13">
        <f t="shared" si="24"/>
        <v>0</v>
      </c>
      <c r="AX13">
        <f t="shared" si="24"/>
        <v>0</v>
      </c>
      <c r="AY13">
        <f t="shared" si="24"/>
        <v>0</v>
      </c>
      <c r="AZ13">
        <f t="shared" si="24"/>
        <v>0</v>
      </c>
      <c r="BA13">
        <f t="shared" si="24"/>
        <v>0</v>
      </c>
      <c r="BB13">
        <f t="shared" si="24"/>
        <v>0</v>
      </c>
      <c r="BC13">
        <f t="shared" si="24"/>
        <v>0</v>
      </c>
      <c r="BD13">
        <f t="shared" si="24"/>
        <v>0</v>
      </c>
      <c r="BE13">
        <f t="shared" si="24"/>
        <v>0</v>
      </c>
      <c r="BF13">
        <f t="shared" si="24"/>
        <v>0</v>
      </c>
      <c r="BG13">
        <f t="shared" si="24"/>
        <v>0</v>
      </c>
      <c r="BH13">
        <f t="shared" si="24"/>
        <v>0</v>
      </c>
      <c r="BI13">
        <f t="shared" si="24"/>
        <v>0</v>
      </c>
      <c r="BJ13">
        <f t="shared" si="24"/>
        <v>0</v>
      </c>
      <c r="BK13">
        <f t="shared" si="24"/>
        <v>0</v>
      </c>
      <c r="BL13">
        <f t="shared" si="24"/>
        <v>0</v>
      </c>
      <c r="BM13" s="158">
        <f t="shared" si="24"/>
        <v>0</v>
      </c>
      <c r="BN13">
        <f t="shared" si="24"/>
        <v>0</v>
      </c>
      <c r="BO13">
        <f t="shared" si="24"/>
        <v>0</v>
      </c>
      <c r="BP13">
        <f t="shared" si="24"/>
        <v>0</v>
      </c>
      <c r="BQ13">
        <f t="shared" ref="BQ13:EB13" si="25">IF(BQ7=0,0,1)</f>
        <v>0</v>
      </c>
      <c r="BR13">
        <f t="shared" si="25"/>
        <v>0</v>
      </c>
      <c r="BS13">
        <f t="shared" si="25"/>
        <v>0</v>
      </c>
      <c r="BT13">
        <f t="shared" si="25"/>
        <v>0</v>
      </c>
      <c r="BU13">
        <f t="shared" si="25"/>
        <v>0</v>
      </c>
      <c r="BV13">
        <f t="shared" si="25"/>
        <v>0</v>
      </c>
      <c r="BW13">
        <f t="shared" si="25"/>
        <v>0</v>
      </c>
      <c r="BX13">
        <f t="shared" si="25"/>
        <v>0</v>
      </c>
      <c r="BY13">
        <f t="shared" si="25"/>
        <v>0</v>
      </c>
      <c r="BZ13">
        <f t="shared" si="25"/>
        <v>0</v>
      </c>
      <c r="CA13">
        <f t="shared" si="25"/>
        <v>0</v>
      </c>
      <c r="CB13">
        <f t="shared" si="25"/>
        <v>0</v>
      </c>
      <c r="CC13">
        <f t="shared" si="25"/>
        <v>0</v>
      </c>
      <c r="CD13">
        <f t="shared" si="25"/>
        <v>0</v>
      </c>
      <c r="CE13">
        <f t="shared" si="25"/>
        <v>0</v>
      </c>
      <c r="CF13">
        <f t="shared" si="25"/>
        <v>0</v>
      </c>
      <c r="CG13">
        <f t="shared" si="25"/>
        <v>0</v>
      </c>
      <c r="CH13">
        <f t="shared" si="25"/>
        <v>0</v>
      </c>
      <c r="CI13">
        <f t="shared" si="25"/>
        <v>0</v>
      </c>
      <c r="CJ13">
        <f t="shared" si="25"/>
        <v>0</v>
      </c>
      <c r="CK13">
        <f t="shared" si="25"/>
        <v>0</v>
      </c>
      <c r="CL13">
        <f t="shared" si="25"/>
        <v>0</v>
      </c>
      <c r="CM13">
        <f t="shared" si="25"/>
        <v>0</v>
      </c>
      <c r="CN13">
        <f t="shared" si="25"/>
        <v>0</v>
      </c>
      <c r="CO13">
        <f t="shared" si="25"/>
        <v>0</v>
      </c>
      <c r="CP13">
        <f t="shared" si="25"/>
        <v>0</v>
      </c>
      <c r="CQ13">
        <f t="shared" si="25"/>
        <v>0</v>
      </c>
      <c r="CR13" s="158">
        <f t="shared" si="25"/>
        <v>0</v>
      </c>
      <c r="CS13" s="223">
        <f t="shared" si="25"/>
        <v>0</v>
      </c>
      <c r="CT13">
        <f t="shared" si="25"/>
        <v>0</v>
      </c>
      <c r="CU13">
        <f t="shared" si="25"/>
        <v>0</v>
      </c>
      <c r="CV13">
        <f t="shared" si="25"/>
        <v>0</v>
      </c>
      <c r="CW13">
        <f t="shared" si="25"/>
        <v>0</v>
      </c>
      <c r="CX13">
        <f t="shared" si="25"/>
        <v>0</v>
      </c>
      <c r="CY13">
        <f t="shared" si="25"/>
        <v>0</v>
      </c>
      <c r="CZ13">
        <f t="shared" si="25"/>
        <v>0</v>
      </c>
      <c r="DA13">
        <f t="shared" si="25"/>
        <v>0</v>
      </c>
      <c r="DB13">
        <f t="shared" si="25"/>
        <v>0</v>
      </c>
      <c r="DC13">
        <f t="shared" si="25"/>
        <v>0</v>
      </c>
      <c r="DD13">
        <f t="shared" si="25"/>
        <v>0</v>
      </c>
      <c r="DE13">
        <f t="shared" si="25"/>
        <v>0</v>
      </c>
      <c r="DF13">
        <f t="shared" si="25"/>
        <v>0</v>
      </c>
      <c r="DG13">
        <f t="shared" si="25"/>
        <v>0</v>
      </c>
      <c r="DH13">
        <f t="shared" si="25"/>
        <v>0</v>
      </c>
      <c r="DI13">
        <f t="shared" si="25"/>
        <v>0</v>
      </c>
      <c r="DJ13">
        <f t="shared" si="25"/>
        <v>0</v>
      </c>
      <c r="DK13">
        <f t="shared" si="25"/>
        <v>0</v>
      </c>
      <c r="DL13">
        <f t="shared" si="25"/>
        <v>0</v>
      </c>
      <c r="DM13">
        <f t="shared" si="25"/>
        <v>0</v>
      </c>
      <c r="DN13">
        <f t="shared" si="25"/>
        <v>0</v>
      </c>
      <c r="DO13">
        <f t="shared" si="25"/>
        <v>0</v>
      </c>
      <c r="DP13">
        <f t="shared" si="25"/>
        <v>0</v>
      </c>
      <c r="DQ13">
        <f t="shared" si="25"/>
        <v>0</v>
      </c>
      <c r="DR13">
        <f t="shared" si="25"/>
        <v>0</v>
      </c>
      <c r="DS13">
        <f t="shared" si="25"/>
        <v>0</v>
      </c>
      <c r="DT13">
        <f t="shared" si="25"/>
        <v>0</v>
      </c>
      <c r="DU13">
        <f t="shared" si="25"/>
        <v>0</v>
      </c>
      <c r="DV13" s="158">
        <f t="shared" si="25"/>
        <v>0</v>
      </c>
      <c r="DW13" s="223">
        <f t="shared" si="25"/>
        <v>0</v>
      </c>
      <c r="DX13">
        <f t="shared" si="25"/>
        <v>0</v>
      </c>
      <c r="DY13">
        <f t="shared" si="25"/>
        <v>0</v>
      </c>
      <c r="DZ13">
        <f t="shared" si="25"/>
        <v>0</v>
      </c>
      <c r="EA13">
        <f t="shared" si="25"/>
        <v>0</v>
      </c>
      <c r="EB13">
        <f t="shared" si="25"/>
        <v>0</v>
      </c>
      <c r="EC13">
        <f t="shared" ref="EC13:FM13" si="26">IF(EC7=0,0,1)</f>
        <v>0</v>
      </c>
      <c r="ED13">
        <f t="shared" si="26"/>
        <v>0</v>
      </c>
      <c r="EE13">
        <f t="shared" si="26"/>
        <v>0</v>
      </c>
      <c r="EF13">
        <f t="shared" si="26"/>
        <v>0</v>
      </c>
      <c r="EG13">
        <f t="shared" si="26"/>
        <v>0</v>
      </c>
      <c r="EH13">
        <f t="shared" si="26"/>
        <v>0</v>
      </c>
      <c r="EI13">
        <f t="shared" si="26"/>
        <v>0</v>
      </c>
      <c r="EJ13">
        <f t="shared" si="26"/>
        <v>0</v>
      </c>
      <c r="EK13">
        <f t="shared" si="26"/>
        <v>0</v>
      </c>
      <c r="EL13">
        <f t="shared" si="26"/>
        <v>0</v>
      </c>
      <c r="EM13">
        <f t="shared" si="26"/>
        <v>0</v>
      </c>
      <c r="EN13">
        <f t="shared" si="26"/>
        <v>0</v>
      </c>
      <c r="EO13">
        <f t="shared" si="26"/>
        <v>0</v>
      </c>
      <c r="EP13">
        <f t="shared" si="26"/>
        <v>0</v>
      </c>
      <c r="EQ13">
        <f t="shared" si="26"/>
        <v>0</v>
      </c>
      <c r="ER13">
        <f t="shared" si="26"/>
        <v>0</v>
      </c>
      <c r="ES13">
        <f t="shared" si="26"/>
        <v>0</v>
      </c>
      <c r="ET13">
        <f t="shared" si="26"/>
        <v>0</v>
      </c>
      <c r="EU13">
        <f t="shared" si="26"/>
        <v>0</v>
      </c>
      <c r="EV13">
        <f t="shared" si="26"/>
        <v>0</v>
      </c>
      <c r="EW13">
        <f t="shared" si="26"/>
        <v>0</v>
      </c>
      <c r="EX13">
        <f t="shared" si="26"/>
        <v>0</v>
      </c>
      <c r="EY13">
        <f t="shared" si="26"/>
        <v>0</v>
      </c>
      <c r="EZ13">
        <f t="shared" si="26"/>
        <v>0</v>
      </c>
      <c r="FA13" s="158">
        <f t="shared" si="26"/>
        <v>0</v>
      </c>
      <c r="FB13" s="223">
        <f t="shared" ca="1" si="26"/>
        <v>0</v>
      </c>
      <c r="FC13">
        <f t="shared" ca="1" si="26"/>
        <v>0</v>
      </c>
      <c r="FD13">
        <f t="shared" ca="1" si="26"/>
        <v>0</v>
      </c>
      <c r="FE13">
        <f t="shared" ca="1" si="26"/>
        <v>0</v>
      </c>
      <c r="FF13">
        <f t="shared" ca="1" si="26"/>
        <v>0</v>
      </c>
      <c r="FG13">
        <f t="shared" ca="1" si="26"/>
        <v>0</v>
      </c>
      <c r="FH13">
        <f t="shared" ca="1" si="26"/>
        <v>0</v>
      </c>
      <c r="FI13">
        <f t="shared" ca="1" si="26"/>
        <v>0</v>
      </c>
      <c r="FJ13">
        <f t="shared" ca="1" si="26"/>
        <v>0</v>
      </c>
      <c r="FK13">
        <f t="shared" ca="1" si="26"/>
        <v>0</v>
      </c>
      <c r="FL13">
        <f t="shared" ca="1" si="26"/>
        <v>0</v>
      </c>
      <c r="FM13">
        <f t="shared" ca="1" si="26"/>
        <v>0</v>
      </c>
      <c r="FN13" s="349">
        <f t="shared" ref="FN13:FP13" ca="1" si="27">IF($FM13+$FQ13&gt;0,IF(FN7=0,0,1),0)</f>
        <v>0</v>
      </c>
      <c r="FO13">
        <f t="shared" ca="1" si="27"/>
        <v>0</v>
      </c>
      <c r="FP13" s="350">
        <f t="shared" ca="1" si="27"/>
        <v>0</v>
      </c>
      <c r="FQ13">
        <f t="shared" ref="FQ13:IB13" ca="1" si="28">IF(FQ7=0,0,1)</f>
        <v>0</v>
      </c>
      <c r="FR13">
        <f t="shared" ca="1" si="28"/>
        <v>0</v>
      </c>
      <c r="FS13">
        <f t="shared" ca="1" si="28"/>
        <v>0</v>
      </c>
      <c r="FT13">
        <f t="shared" ca="1" si="28"/>
        <v>0</v>
      </c>
      <c r="FU13">
        <f t="shared" ca="1" si="28"/>
        <v>0</v>
      </c>
      <c r="FV13">
        <f t="shared" ca="1" si="28"/>
        <v>0</v>
      </c>
      <c r="FW13">
        <f t="shared" ca="1" si="28"/>
        <v>0</v>
      </c>
      <c r="FX13">
        <f t="shared" ca="1" si="28"/>
        <v>0</v>
      </c>
      <c r="FY13">
        <f t="shared" ca="1" si="28"/>
        <v>0</v>
      </c>
      <c r="FZ13">
        <f t="shared" ca="1" si="28"/>
        <v>0</v>
      </c>
      <c r="GA13">
        <f t="shared" ca="1" si="28"/>
        <v>0</v>
      </c>
      <c r="GB13">
        <f t="shared" ca="1" si="28"/>
        <v>0</v>
      </c>
      <c r="GC13">
        <f t="shared" ca="1" si="28"/>
        <v>0</v>
      </c>
      <c r="GD13">
        <f t="shared" ca="1" si="28"/>
        <v>0</v>
      </c>
      <c r="GE13">
        <f t="shared" ca="1" si="28"/>
        <v>0</v>
      </c>
      <c r="GF13" s="158">
        <f t="shared" ca="1" si="28"/>
        <v>0</v>
      </c>
      <c r="GG13" s="223">
        <f t="shared" si="28"/>
        <v>0</v>
      </c>
      <c r="GH13">
        <f t="shared" si="28"/>
        <v>0</v>
      </c>
      <c r="GI13">
        <f t="shared" si="28"/>
        <v>0</v>
      </c>
      <c r="GJ13">
        <f t="shared" si="28"/>
        <v>0</v>
      </c>
      <c r="GK13">
        <f t="shared" si="28"/>
        <v>0</v>
      </c>
      <c r="GL13">
        <f t="shared" si="28"/>
        <v>0</v>
      </c>
      <c r="GM13">
        <f t="shared" si="28"/>
        <v>0</v>
      </c>
      <c r="GN13">
        <f t="shared" si="28"/>
        <v>0</v>
      </c>
      <c r="GO13">
        <f t="shared" si="28"/>
        <v>0</v>
      </c>
      <c r="GP13">
        <f t="shared" si="28"/>
        <v>0</v>
      </c>
      <c r="GQ13">
        <f t="shared" si="28"/>
        <v>0</v>
      </c>
      <c r="GR13">
        <f t="shared" si="28"/>
        <v>0</v>
      </c>
      <c r="GS13">
        <f t="shared" si="28"/>
        <v>0</v>
      </c>
      <c r="GT13">
        <f t="shared" si="28"/>
        <v>0</v>
      </c>
      <c r="GU13">
        <f t="shared" si="28"/>
        <v>0</v>
      </c>
      <c r="GV13">
        <f t="shared" si="28"/>
        <v>0</v>
      </c>
      <c r="GW13">
        <f t="shared" si="28"/>
        <v>0</v>
      </c>
      <c r="GX13">
        <f t="shared" si="28"/>
        <v>0</v>
      </c>
      <c r="GY13">
        <f t="shared" si="28"/>
        <v>0</v>
      </c>
      <c r="GZ13">
        <f t="shared" si="28"/>
        <v>0</v>
      </c>
      <c r="HA13">
        <f t="shared" si="28"/>
        <v>0</v>
      </c>
      <c r="HB13">
        <f t="shared" si="28"/>
        <v>0</v>
      </c>
      <c r="HC13">
        <f t="shared" si="28"/>
        <v>0</v>
      </c>
      <c r="HD13">
        <f t="shared" si="28"/>
        <v>0</v>
      </c>
      <c r="HE13">
        <f t="shared" si="28"/>
        <v>0</v>
      </c>
      <c r="HF13">
        <f t="shared" si="28"/>
        <v>0</v>
      </c>
      <c r="HG13">
        <f t="shared" si="28"/>
        <v>0</v>
      </c>
      <c r="HH13">
        <f t="shared" si="28"/>
        <v>0</v>
      </c>
      <c r="HI13">
        <f t="shared" si="28"/>
        <v>0</v>
      </c>
      <c r="HJ13" s="158">
        <f t="shared" si="28"/>
        <v>0</v>
      </c>
      <c r="HK13" s="223">
        <f t="shared" si="28"/>
        <v>0</v>
      </c>
      <c r="HL13">
        <f t="shared" si="28"/>
        <v>0</v>
      </c>
      <c r="HM13">
        <f t="shared" si="28"/>
        <v>0</v>
      </c>
      <c r="HN13">
        <f t="shared" si="28"/>
        <v>0</v>
      </c>
      <c r="HO13">
        <f t="shared" si="28"/>
        <v>0</v>
      </c>
      <c r="HP13">
        <f t="shared" si="28"/>
        <v>0</v>
      </c>
      <c r="HQ13">
        <f t="shared" si="28"/>
        <v>0</v>
      </c>
      <c r="HR13">
        <f t="shared" si="28"/>
        <v>0</v>
      </c>
      <c r="HS13">
        <f t="shared" si="28"/>
        <v>0</v>
      </c>
      <c r="HT13">
        <f t="shared" si="28"/>
        <v>0</v>
      </c>
      <c r="HU13">
        <f t="shared" si="28"/>
        <v>0</v>
      </c>
      <c r="HV13">
        <f t="shared" si="28"/>
        <v>0</v>
      </c>
      <c r="HW13">
        <f t="shared" si="28"/>
        <v>0</v>
      </c>
      <c r="HX13">
        <f t="shared" si="28"/>
        <v>0</v>
      </c>
      <c r="HY13">
        <f t="shared" si="28"/>
        <v>0</v>
      </c>
      <c r="HZ13">
        <f t="shared" si="28"/>
        <v>0</v>
      </c>
      <c r="IA13">
        <f t="shared" si="28"/>
        <v>0</v>
      </c>
      <c r="IB13">
        <f t="shared" si="28"/>
        <v>0</v>
      </c>
      <c r="IC13">
        <f t="shared" ref="IC13:KN13" si="29">IF(IC7=0,0,1)</f>
        <v>0</v>
      </c>
      <c r="ID13">
        <f t="shared" si="29"/>
        <v>0</v>
      </c>
      <c r="IE13">
        <f t="shared" si="29"/>
        <v>0</v>
      </c>
      <c r="IF13">
        <f t="shared" si="29"/>
        <v>0</v>
      </c>
      <c r="IG13">
        <f t="shared" si="29"/>
        <v>0</v>
      </c>
      <c r="IH13">
        <f t="shared" si="29"/>
        <v>0</v>
      </c>
      <c r="II13">
        <f t="shared" si="29"/>
        <v>0</v>
      </c>
      <c r="IJ13">
        <f t="shared" si="29"/>
        <v>0</v>
      </c>
      <c r="IK13">
        <f t="shared" si="29"/>
        <v>0</v>
      </c>
      <c r="IL13">
        <f t="shared" si="29"/>
        <v>0</v>
      </c>
      <c r="IM13">
        <f t="shared" si="29"/>
        <v>0</v>
      </c>
      <c r="IN13">
        <f t="shared" si="29"/>
        <v>0</v>
      </c>
      <c r="IO13" s="158">
        <f t="shared" si="29"/>
        <v>0</v>
      </c>
      <c r="IP13" s="223">
        <f t="shared" si="29"/>
        <v>0</v>
      </c>
      <c r="IQ13">
        <f t="shared" si="29"/>
        <v>0</v>
      </c>
      <c r="IR13">
        <f t="shared" si="29"/>
        <v>0</v>
      </c>
      <c r="IS13">
        <f t="shared" si="29"/>
        <v>0</v>
      </c>
      <c r="IT13">
        <f t="shared" si="29"/>
        <v>0</v>
      </c>
      <c r="IU13">
        <f t="shared" si="29"/>
        <v>0</v>
      </c>
      <c r="IV13">
        <f t="shared" si="29"/>
        <v>0</v>
      </c>
      <c r="IW13">
        <f t="shared" si="29"/>
        <v>0</v>
      </c>
      <c r="IX13">
        <f t="shared" si="29"/>
        <v>0</v>
      </c>
      <c r="IY13">
        <f t="shared" si="29"/>
        <v>0</v>
      </c>
      <c r="IZ13">
        <f t="shared" si="29"/>
        <v>0</v>
      </c>
      <c r="JA13">
        <f t="shared" si="29"/>
        <v>0</v>
      </c>
      <c r="JB13">
        <f t="shared" si="29"/>
        <v>0</v>
      </c>
      <c r="JC13">
        <f t="shared" si="29"/>
        <v>0</v>
      </c>
      <c r="JD13">
        <f t="shared" si="29"/>
        <v>0</v>
      </c>
      <c r="JE13">
        <f t="shared" si="29"/>
        <v>0</v>
      </c>
      <c r="JF13">
        <f t="shared" si="29"/>
        <v>0</v>
      </c>
      <c r="JG13">
        <f t="shared" si="29"/>
        <v>0</v>
      </c>
      <c r="JH13">
        <f t="shared" si="29"/>
        <v>0</v>
      </c>
      <c r="JI13">
        <f t="shared" si="29"/>
        <v>0</v>
      </c>
      <c r="JJ13">
        <f t="shared" si="29"/>
        <v>0</v>
      </c>
      <c r="JK13">
        <f t="shared" si="29"/>
        <v>0</v>
      </c>
      <c r="JL13">
        <f t="shared" si="29"/>
        <v>0</v>
      </c>
      <c r="JM13">
        <f t="shared" si="29"/>
        <v>0</v>
      </c>
      <c r="JN13">
        <f t="shared" si="29"/>
        <v>0</v>
      </c>
      <c r="JO13">
        <f t="shared" si="29"/>
        <v>0</v>
      </c>
      <c r="JP13">
        <f t="shared" si="29"/>
        <v>0</v>
      </c>
      <c r="JQ13">
        <f t="shared" si="29"/>
        <v>0</v>
      </c>
      <c r="JR13">
        <f t="shared" si="29"/>
        <v>0</v>
      </c>
      <c r="JS13" s="158">
        <f t="shared" si="29"/>
        <v>0</v>
      </c>
      <c r="JT13" s="223">
        <f t="shared" ca="1" si="29"/>
        <v>0</v>
      </c>
      <c r="JU13">
        <f t="shared" ca="1" si="29"/>
        <v>0</v>
      </c>
      <c r="JV13">
        <f t="shared" ca="1" si="29"/>
        <v>0</v>
      </c>
      <c r="JW13">
        <f t="shared" ca="1" si="29"/>
        <v>0</v>
      </c>
      <c r="JX13">
        <f t="shared" ca="1" si="29"/>
        <v>0</v>
      </c>
      <c r="JY13">
        <f t="shared" ca="1" si="29"/>
        <v>0</v>
      </c>
      <c r="JZ13">
        <f t="shared" ca="1" si="29"/>
        <v>0</v>
      </c>
      <c r="KA13">
        <f t="shared" ca="1" si="29"/>
        <v>0</v>
      </c>
      <c r="KB13">
        <f t="shared" ca="1" si="29"/>
        <v>0</v>
      </c>
      <c r="KC13">
        <f t="shared" ca="1" si="29"/>
        <v>0</v>
      </c>
      <c r="KD13">
        <f t="shared" ca="1" si="29"/>
        <v>0</v>
      </c>
      <c r="KE13">
        <f t="shared" ca="1" si="29"/>
        <v>0</v>
      </c>
      <c r="KF13">
        <f t="shared" ca="1" si="29"/>
        <v>0</v>
      </c>
      <c r="KG13">
        <f t="shared" ca="1" si="29"/>
        <v>0</v>
      </c>
      <c r="KH13">
        <f t="shared" ca="1" si="29"/>
        <v>0</v>
      </c>
      <c r="KI13">
        <f t="shared" ca="1" si="29"/>
        <v>0</v>
      </c>
      <c r="KJ13">
        <f t="shared" ca="1" si="29"/>
        <v>0</v>
      </c>
      <c r="KK13">
        <f t="shared" ca="1" si="29"/>
        <v>0</v>
      </c>
      <c r="KL13">
        <f t="shared" ca="1" si="29"/>
        <v>0</v>
      </c>
      <c r="KM13">
        <f t="shared" ca="1" si="29"/>
        <v>0</v>
      </c>
      <c r="KN13">
        <f t="shared" ca="1" si="29"/>
        <v>0</v>
      </c>
      <c r="KO13">
        <f t="shared" ref="KO13:MZ13" ca="1" si="30">IF(KO7=0,0,1)</f>
        <v>0</v>
      </c>
      <c r="KP13">
        <f t="shared" ca="1" si="30"/>
        <v>0</v>
      </c>
      <c r="KQ13">
        <f t="shared" ca="1" si="30"/>
        <v>0</v>
      </c>
      <c r="KR13">
        <f t="shared" ca="1" si="30"/>
        <v>0</v>
      </c>
      <c r="KS13">
        <f t="shared" ca="1" si="30"/>
        <v>0</v>
      </c>
      <c r="KT13">
        <f t="shared" ca="1" si="30"/>
        <v>0</v>
      </c>
      <c r="KU13">
        <f t="shared" ca="1" si="30"/>
        <v>0</v>
      </c>
      <c r="KV13" s="349">
        <f t="shared" ref="KV13:LA13" ca="1" si="31">IF($KU13+$LB13&gt;0,IF(KV7=0,0,1),0)</f>
        <v>0</v>
      </c>
      <c r="KW13">
        <f t="shared" ca="1" si="31"/>
        <v>0</v>
      </c>
      <c r="KX13" s="158">
        <f t="shared" ca="1" si="31"/>
        <v>0</v>
      </c>
      <c r="KY13" s="223">
        <f t="shared" ca="1" si="31"/>
        <v>0</v>
      </c>
      <c r="KZ13">
        <f t="shared" ca="1" si="31"/>
        <v>0</v>
      </c>
      <c r="LA13" s="350">
        <f t="shared" ca="1" si="31"/>
        <v>0</v>
      </c>
      <c r="LB13">
        <f t="shared" ca="1" si="30"/>
        <v>0</v>
      </c>
      <c r="LC13">
        <f t="shared" ca="1" si="30"/>
        <v>0</v>
      </c>
      <c r="LD13">
        <f t="shared" ca="1" si="30"/>
        <v>0</v>
      </c>
      <c r="LE13">
        <f t="shared" ca="1" si="30"/>
        <v>0</v>
      </c>
      <c r="LF13">
        <f t="shared" ca="1" si="30"/>
        <v>0</v>
      </c>
      <c r="LG13">
        <f t="shared" ca="1" si="30"/>
        <v>0</v>
      </c>
      <c r="LH13">
        <f t="shared" ca="1" si="30"/>
        <v>0</v>
      </c>
      <c r="LI13">
        <f t="shared" ca="1" si="30"/>
        <v>0</v>
      </c>
      <c r="LJ13">
        <f t="shared" ca="1" si="30"/>
        <v>0</v>
      </c>
      <c r="LK13">
        <f t="shared" ca="1" si="30"/>
        <v>0</v>
      </c>
      <c r="LL13">
        <f t="shared" ca="1" si="30"/>
        <v>0</v>
      </c>
      <c r="LM13">
        <f t="shared" ca="1" si="30"/>
        <v>0</v>
      </c>
      <c r="LN13">
        <f t="shared" ca="1" si="30"/>
        <v>0</v>
      </c>
      <c r="LO13">
        <f t="shared" ca="1" si="30"/>
        <v>0</v>
      </c>
      <c r="LP13">
        <f t="shared" ca="1" si="30"/>
        <v>0</v>
      </c>
      <c r="LQ13">
        <f t="shared" ca="1" si="30"/>
        <v>0</v>
      </c>
      <c r="LR13">
        <f t="shared" ca="1" si="30"/>
        <v>0</v>
      </c>
      <c r="LS13">
        <f t="shared" ca="1" si="30"/>
        <v>0</v>
      </c>
      <c r="LT13">
        <f t="shared" ca="1" si="30"/>
        <v>0</v>
      </c>
      <c r="LU13">
        <f t="shared" ca="1" si="30"/>
        <v>0</v>
      </c>
      <c r="LV13">
        <f t="shared" ca="1" si="30"/>
        <v>0</v>
      </c>
      <c r="LW13">
        <f t="shared" ca="1" si="30"/>
        <v>0</v>
      </c>
      <c r="LX13">
        <f t="shared" ca="1" si="30"/>
        <v>0</v>
      </c>
      <c r="LY13">
        <f t="shared" ca="1" si="30"/>
        <v>0</v>
      </c>
      <c r="LZ13">
        <f t="shared" ca="1" si="30"/>
        <v>0</v>
      </c>
      <c r="MA13">
        <f t="shared" ca="1" si="30"/>
        <v>0</v>
      </c>
      <c r="MB13">
        <f t="shared" ca="1" si="30"/>
        <v>0</v>
      </c>
      <c r="MC13" s="158">
        <f t="shared" ca="1" si="30"/>
        <v>0</v>
      </c>
      <c r="MD13" s="223">
        <f t="shared" si="30"/>
        <v>0</v>
      </c>
      <c r="ME13">
        <f t="shared" si="30"/>
        <v>0</v>
      </c>
      <c r="MF13">
        <f t="shared" si="30"/>
        <v>0</v>
      </c>
      <c r="MG13">
        <f t="shared" si="30"/>
        <v>0</v>
      </c>
      <c r="MH13">
        <f t="shared" si="30"/>
        <v>0</v>
      </c>
      <c r="MI13">
        <f t="shared" si="30"/>
        <v>0</v>
      </c>
      <c r="MJ13">
        <f t="shared" si="30"/>
        <v>0</v>
      </c>
      <c r="MK13">
        <f t="shared" si="30"/>
        <v>0</v>
      </c>
      <c r="ML13">
        <f t="shared" si="30"/>
        <v>0</v>
      </c>
      <c r="MM13">
        <f t="shared" si="30"/>
        <v>0</v>
      </c>
      <c r="MN13">
        <f t="shared" si="30"/>
        <v>0</v>
      </c>
      <c r="MO13">
        <f t="shared" si="30"/>
        <v>0</v>
      </c>
      <c r="MP13">
        <f t="shared" si="30"/>
        <v>0</v>
      </c>
      <c r="MQ13">
        <f t="shared" si="30"/>
        <v>0</v>
      </c>
      <c r="MR13">
        <f t="shared" si="30"/>
        <v>0</v>
      </c>
      <c r="MS13">
        <f t="shared" si="30"/>
        <v>0</v>
      </c>
      <c r="MT13">
        <f t="shared" si="30"/>
        <v>0</v>
      </c>
      <c r="MU13">
        <f t="shared" si="30"/>
        <v>0</v>
      </c>
      <c r="MV13">
        <f t="shared" si="30"/>
        <v>0</v>
      </c>
      <c r="MW13">
        <f t="shared" si="30"/>
        <v>0</v>
      </c>
      <c r="MX13">
        <f t="shared" si="30"/>
        <v>0</v>
      </c>
      <c r="MY13">
        <f t="shared" si="30"/>
        <v>0</v>
      </c>
      <c r="MZ13">
        <f t="shared" si="30"/>
        <v>0</v>
      </c>
      <c r="NA13">
        <f t="shared" ref="NA13:OK13" si="32">IF(NA7=0,0,1)</f>
        <v>0</v>
      </c>
      <c r="NB13">
        <f t="shared" si="32"/>
        <v>0</v>
      </c>
      <c r="NC13">
        <f t="shared" si="32"/>
        <v>0</v>
      </c>
      <c r="ND13">
        <f t="shared" si="32"/>
        <v>0</v>
      </c>
      <c r="NE13">
        <f t="shared" si="32"/>
        <v>0</v>
      </c>
      <c r="NF13" s="158">
        <f t="shared" si="32"/>
        <v>0</v>
      </c>
      <c r="NG13" s="223">
        <f t="shared" si="32"/>
        <v>0</v>
      </c>
      <c r="NH13">
        <f t="shared" si="32"/>
        <v>0</v>
      </c>
      <c r="NI13">
        <f t="shared" si="32"/>
        <v>0</v>
      </c>
      <c r="NJ13">
        <f t="shared" si="32"/>
        <v>0</v>
      </c>
      <c r="NK13">
        <f t="shared" si="32"/>
        <v>0</v>
      </c>
      <c r="NL13">
        <f t="shared" si="32"/>
        <v>0</v>
      </c>
      <c r="NM13">
        <f t="shared" si="32"/>
        <v>0</v>
      </c>
      <c r="NN13">
        <f t="shared" si="32"/>
        <v>0</v>
      </c>
      <c r="NO13">
        <f t="shared" si="32"/>
        <v>0</v>
      </c>
      <c r="NP13">
        <f t="shared" si="32"/>
        <v>0</v>
      </c>
      <c r="NQ13">
        <f t="shared" si="32"/>
        <v>0</v>
      </c>
      <c r="NR13">
        <f t="shared" si="32"/>
        <v>0</v>
      </c>
      <c r="NS13">
        <f t="shared" si="32"/>
        <v>0</v>
      </c>
      <c r="NT13">
        <f t="shared" si="32"/>
        <v>0</v>
      </c>
      <c r="NU13">
        <f t="shared" si="32"/>
        <v>0</v>
      </c>
      <c r="NV13">
        <f t="shared" si="32"/>
        <v>0</v>
      </c>
      <c r="NW13">
        <f t="shared" si="32"/>
        <v>0</v>
      </c>
      <c r="NX13">
        <f t="shared" si="32"/>
        <v>0</v>
      </c>
      <c r="NY13">
        <f t="shared" si="32"/>
        <v>0</v>
      </c>
      <c r="NZ13">
        <f t="shared" si="32"/>
        <v>0</v>
      </c>
      <c r="OA13">
        <f t="shared" si="32"/>
        <v>0</v>
      </c>
      <c r="OB13">
        <f t="shared" si="32"/>
        <v>0</v>
      </c>
      <c r="OC13">
        <f t="shared" si="32"/>
        <v>0</v>
      </c>
      <c r="OD13">
        <f t="shared" si="32"/>
        <v>0</v>
      </c>
      <c r="OE13">
        <f t="shared" si="32"/>
        <v>0</v>
      </c>
      <c r="OF13">
        <f t="shared" si="32"/>
        <v>0</v>
      </c>
      <c r="OG13">
        <f t="shared" si="32"/>
        <v>0</v>
      </c>
      <c r="OH13">
        <f t="shared" si="32"/>
        <v>0</v>
      </c>
      <c r="OI13">
        <f t="shared" si="32"/>
        <v>0</v>
      </c>
      <c r="OJ13">
        <f t="shared" si="32"/>
        <v>0</v>
      </c>
      <c r="OK13" s="158">
        <f t="shared" si="32"/>
        <v>0</v>
      </c>
      <c r="OL13" t="s">
        <v>242</v>
      </c>
      <c r="OM13">
        <f t="shared" ref="OM13:OM15" ca="1" si="33">COUNTIF(E13:OK13,1)</f>
        <v>0</v>
      </c>
      <c r="ON13" s="39" t="s">
        <v>243</v>
      </c>
    </row>
    <row r="14" spans="2:404" ht="13.5" customHeight="1" x14ac:dyDescent="0.15">
      <c r="B14" s="302" t="s">
        <v>10</v>
      </c>
      <c r="C14" s="403" t="s">
        <v>234</v>
      </c>
      <c r="D14" s="338"/>
      <c r="E14" s="223">
        <f t="shared" ref="E14:BP14" si="34">IF(E8=0,0,1)</f>
        <v>0</v>
      </c>
      <c r="F14">
        <f t="shared" si="34"/>
        <v>0</v>
      </c>
      <c r="G14">
        <f t="shared" si="34"/>
        <v>0</v>
      </c>
      <c r="H14">
        <f t="shared" si="34"/>
        <v>0</v>
      </c>
      <c r="I14">
        <f t="shared" si="34"/>
        <v>0</v>
      </c>
      <c r="J14">
        <f t="shared" si="34"/>
        <v>0</v>
      </c>
      <c r="K14">
        <f t="shared" si="34"/>
        <v>0</v>
      </c>
      <c r="L14">
        <f t="shared" si="34"/>
        <v>0</v>
      </c>
      <c r="M14">
        <f t="shared" si="34"/>
        <v>0</v>
      </c>
      <c r="N14">
        <f t="shared" si="34"/>
        <v>0</v>
      </c>
      <c r="O14">
        <f t="shared" si="34"/>
        <v>0</v>
      </c>
      <c r="P14">
        <f t="shared" si="34"/>
        <v>0</v>
      </c>
      <c r="Q14">
        <f t="shared" si="34"/>
        <v>0</v>
      </c>
      <c r="R14">
        <f t="shared" si="34"/>
        <v>0</v>
      </c>
      <c r="S14">
        <f t="shared" si="34"/>
        <v>0</v>
      </c>
      <c r="T14">
        <f t="shared" si="34"/>
        <v>0</v>
      </c>
      <c r="U14">
        <f t="shared" si="34"/>
        <v>0</v>
      </c>
      <c r="V14">
        <f t="shared" si="34"/>
        <v>0</v>
      </c>
      <c r="W14">
        <f t="shared" si="34"/>
        <v>0</v>
      </c>
      <c r="X14">
        <f t="shared" si="34"/>
        <v>0</v>
      </c>
      <c r="Y14">
        <f t="shared" si="34"/>
        <v>0</v>
      </c>
      <c r="Z14">
        <f t="shared" si="34"/>
        <v>0</v>
      </c>
      <c r="AA14">
        <f t="shared" si="34"/>
        <v>0</v>
      </c>
      <c r="AB14">
        <f t="shared" si="34"/>
        <v>0</v>
      </c>
      <c r="AC14">
        <f t="shared" si="34"/>
        <v>0</v>
      </c>
      <c r="AD14">
        <f t="shared" si="34"/>
        <v>0</v>
      </c>
      <c r="AE14">
        <f t="shared" si="34"/>
        <v>0</v>
      </c>
      <c r="AF14">
        <f t="shared" si="34"/>
        <v>0</v>
      </c>
      <c r="AG14">
        <f t="shared" si="34"/>
        <v>0</v>
      </c>
      <c r="AH14">
        <f t="shared" si="34"/>
        <v>0</v>
      </c>
      <c r="AI14" s="158">
        <f t="shared" si="34"/>
        <v>0</v>
      </c>
      <c r="AJ14" s="223">
        <f t="shared" si="34"/>
        <v>0</v>
      </c>
      <c r="AK14">
        <f t="shared" si="34"/>
        <v>0</v>
      </c>
      <c r="AL14">
        <f t="shared" si="34"/>
        <v>0</v>
      </c>
      <c r="AM14">
        <f t="shared" si="34"/>
        <v>0</v>
      </c>
      <c r="AN14">
        <f t="shared" si="34"/>
        <v>0</v>
      </c>
      <c r="AO14">
        <f t="shared" si="34"/>
        <v>0</v>
      </c>
      <c r="AP14">
        <f t="shared" si="34"/>
        <v>0</v>
      </c>
      <c r="AQ14">
        <f t="shared" si="34"/>
        <v>0</v>
      </c>
      <c r="AR14">
        <f t="shared" si="34"/>
        <v>0</v>
      </c>
      <c r="AS14">
        <f t="shared" si="34"/>
        <v>0</v>
      </c>
      <c r="AT14">
        <f t="shared" si="34"/>
        <v>0</v>
      </c>
      <c r="AU14">
        <f t="shared" si="34"/>
        <v>0</v>
      </c>
      <c r="AV14">
        <f t="shared" si="34"/>
        <v>0</v>
      </c>
      <c r="AW14">
        <f t="shared" si="34"/>
        <v>0</v>
      </c>
      <c r="AX14">
        <f t="shared" si="34"/>
        <v>0</v>
      </c>
      <c r="AY14">
        <f t="shared" si="34"/>
        <v>0</v>
      </c>
      <c r="AZ14">
        <f t="shared" si="34"/>
        <v>0</v>
      </c>
      <c r="BA14">
        <f t="shared" si="34"/>
        <v>0</v>
      </c>
      <c r="BB14">
        <f t="shared" si="34"/>
        <v>0</v>
      </c>
      <c r="BC14">
        <f t="shared" si="34"/>
        <v>0</v>
      </c>
      <c r="BD14">
        <f t="shared" si="34"/>
        <v>0</v>
      </c>
      <c r="BE14">
        <f t="shared" si="34"/>
        <v>0</v>
      </c>
      <c r="BF14">
        <f t="shared" si="34"/>
        <v>0</v>
      </c>
      <c r="BG14">
        <f t="shared" si="34"/>
        <v>0</v>
      </c>
      <c r="BH14">
        <f t="shared" si="34"/>
        <v>0</v>
      </c>
      <c r="BI14">
        <f t="shared" si="34"/>
        <v>0</v>
      </c>
      <c r="BJ14">
        <f t="shared" si="34"/>
        <v>0</v>
      </c>
      <c r="BK14">
        <f t="shared" si="34"/>
        <v>0</v>
      </c>
      <c r="BL14">
        <f t="shared" si="34"/>
        <v>0</v>
      </c>
      <c r="BM14" s="158">
        <f t="shared" si="34"/>
        <v>0</v>
      </c>
      <c r="BN14">
        <f t="shared" si="34"/>
        <v>0</v>
      </c>
      <c r="BO14">
        <f t="shared" si="34"/>
        <v>0</v>
      </c>
      <c r="BP14">
        <f t="shared" si="34"/>
        <v>0</v>
      </c>
      <c r="BQ14">
        <f t="shared" ref="BQ14:EB14" si="35">IF(BQ8=0,0,1)</f>
        <v>0</v>
      </c>
      <c r="BR14">
        <f t="shared" si="35"/>
        <v>0</v>
      </c>
      <c r="BS14">
        <f t="shared" si="35"/>
        <v>0</v>
      </c>
      <c r="BT14">
        <f t="shared" si="35"/>
        <v>0</v>
      </c>
      <c r="BU14">
        <f t="shared" si="35"/>
        <v>0</v>
      </c>
      <c r="BV14">
        <f t="shared" si="35"/>
        <v>0</v>
      </c>
      <c r="BW14">
        <f t="shared" si="35"/>
        <v>0</v>
      </c>
      <c r="BX14">
        <f t="shared" si="35"/>
        <v>0</v>
      </c>
      <c r="BY14">
        <f t="shared" si="35"/>
        <v>0</v>
      </c>
      <c r="BZ14">
        <f t="shared" si="35"/>
        <v>0</v>
      </c>
      <c r="CA14">
        <f t="shared" si="35"/>
        <v>0</v>
      </c>
      <c r="CB14">
        <f t="shared" si="35"/>
        <v>0</v>
      </c>
      <c r="CC14">
        <f t="shared" si="35"/>
        <v>0</v>
      </c>
      <c r="CD14">
        <f t="shared" si="35"/>
        <v>0</v>
      </c>
      <c r="CE14">
        <f t="shared" si="35"/>
        <v>0</v>
      </c>
      <c r="CF14">
        <f t="shared" si="35"/>
        <v>0</v>
      </c>
      <c r="CG14">
        <f t="shared" si="35"/>
        <v>0</v>
      </c>
      <c r="CH14">
        <f t="shared" si="35"/>
        <v>0</v>
      </c>
      <c r="CI14">
        <f t="shared" si="35"/>
        <v>0</v>
      </c>
      <c r="CJ14">
        <f t="shared" si="35"/>
        <v>0</v>
      </c>
      <c r="CK14">
        <f t="shared" si="35"/>
        <v>0</v>
      </c>
      <c r="CL14">
        <f t="shared" si="35"/>
        <v>0</v>
      </c>
      <c r="CM14">
        <f t="shared" si="35"/>
        <v>0</v>
      </c>
      <c r="CN14">
        <f t="shared" si="35"/>
        <v>0</v>
      </c>
      <c r="CO14">
        <f t="shared" si="35"/>
        <v>0</v>
      </c>
      <c r="CP14">
        <f t="shared" si="35"/>
        <v>0</v>
      </c>
      <c r="CQ14">
        <f t="shared" si="35"/>
        <v>0</v>
      </c>
      <c r="CR14" s="158">
        <f t="shared" si="35"/>
        <v>0</v>
      </c>
      <c r="CS14" s="223">
        <f t="shared" si="35"/>
        <v>0</v>
      </c>
      <c r="CT14">
        <f t="shared" si="35"/>
        <v>0</v>
      </c>
      <c r="CU14">
        <f t="shared" si="35"/>
        <v>0</v>
      </c>
      <c r="CV14">
        <f t="shared" si="35"/>
        <v>0</v>
      </c>
      <c r="CW14">
        <f t="shared" si="35"/>
        <v>0</v>
      </c>
      <c r="CX14">
        <f t="shared" si="35"/>
        <v>0</v>
      </c>
      <c r="CY14">
        <f t="shared" si="35"/>
        <v>0</v>
      </c>
      <c r="CZ14">
        <f t="shared" si="35"/>
        <v>0</v>
      </c>
      <c r="DA14">
        <f t="shared" si="35"/>
        <v>0</v>
      </c>
      <c r="DB14">
        <f t="shared" si="35"/>
        <v>0</v>
      </c>
      <c r="DC14">
        <f t="shared" si="35"/>
        <v>0</v>
      </c>
      <c r="DD14">
        <f t="shared" si="35"/>
        <v>0</v>
      </c>
      <c r="DE14">
        <f t="shared" si="35"/>
        <v>0</v>
      </c>
      <c r="DF14">
        <f t="shared" si="35"/>
        <v>0</v>
      </c>
      <c r="DG14">
        <f t="shared" si="35"/>
        <v>0</v>
      </c>
      <c r="DH14">
        <f t="shared" si="35"/>
        <v>0</v>
      </c>
      <c r="DI14">
        <f t="shared" si="35"/>
        <v>0</v>
      </c>
      <c r="DJ14">
        <f t="shared" si="35"/>
        <v>0</v>
      </c>
      <c r="DK14">
        <f t="shared" si="35"/>
        <v>0</v>
      </c>
      <c r="DL14">
        <f t="shared" si="35"/>
        <v>0</v>
      </c>
      <c r="DM14">
        <f t="shared" si="35"/>
        <v>0</v>
      </c>
      <c r="DN14">
        <f t="shared" si="35"/>
        <v>0</v>
      </c>
      <c r="DO14">
        <f t="shared" si="35"/>
        <v>0</v>
      </c>
      <c r="DP14">
        <f t="shared" si="35"/>
        <v>0</v>
      </c>
      <c r="DQ14">
        <f t="shared" si="35"/>
        <v>0</v>
      </c>
      <c r="DR14">
        <f t="shared" si="35"/>
        <v>0</v>
      </c>
      <c r="DS14">
        <f t="shared" si="35"/>
        <v>0</v>
      </c>
      <c r="DT14">
        <f t="shared" si="35"/>
        <v>0</v>
      </c>
      <c r="DU14">
        <f t="shared" si="35"/>
        <v>0</v>
      </c>
      <c r="DV14" s="158">
        <f t="shared" si="35"/>
        <v>0</v>
      </c>
      <c r="DW14" s="223">
        <f t="shared" si="35"/>
        <v>0</v>
      </c>
      <c r="DX14">
        <f t="shared" si="35"/>
        <v>0</v>
      </c>
      <c r="DY14">
        <f t="shared" si="35"/>
        <v>0</v>
      </c>
      <c r="DZ14">
        <f t="shared" si="35"/>
        <v>0</v>
      </c>
      <c r="EA14">
        <f t="shared" si="35"/>
        <v>0</v>
      </c>
      <c r="EB14">
        <f t="shared" si="35"/>
        <v>0</v>
      </c>
      <c r="EC14">
        <f t="shared" ref="EC14:FM14" si="36">IF(EC8=0,0,1)</f>
        <v>0</v>
      </c>
      <c r="ED14">
        <f t="shared" si="36"/>
        <v>0</v>
      </c>
      <c r="EE14">
        <f t="shared" si="36"/>
        <v>0</v>
      </c>
      <c r="EF14">
        <f t="shared" si="36"/>
        <v>0</v>
      </c>
      <c r="EG14">
        <f t="shared" si="36"/>
        <v>0</v>
      </c>
      <c r="EH14">
        <f t="shared" si="36"/>
        <v>0</v>
      </c>
      <c r="EI14">
        <f t="shared" si="36"/>
        <v>0</v>
      </c>
      <c r="EJ14">
        <f t="shared" si="36"/>
        <v>0</v>
      </c>
      <c r="EK14">
        <f t="shared" si="36"/>
        <v>0</v>
      </c>
      <c r="EL14">
        <f t="shared" si="36"/>
        <v>0</v>
      </c>
      <c r="EM14">
        <f t="shared" si="36"/>
        <v>0</v>
      </c>
      <c r="EN14">
        <f t="shared" si="36"/>
        <v>0</v>
      </c>
      <c r="EO14">
        <f t="shared" si="36"/>
        <v>0</v>
      </c>
      <c r="EP14">
        <f t="shared" si="36"/>
        <v>0</v>
      </c>
      <c r="EQ14">
        <f t="shared" si="36"/>
        <v>0</v>
      </c>
      <c r="ER14">
        <f t="shared" si="36"/>
        <v>0</v>
      </c>
      <c r="ES14">
        <f t="shared" si="36"/>
        <v>0</v>
      </c>
      <c r="ET14">
        <f t="shared" si="36"/>
        <v>0</v>
      </c>
      <c r="EU14">
        <f t="shared" si="36"/>
        <v>0</v>
      </c>
      <c r="EV14">
        <f t="shared" si="36"/>
        <v>0</v>
      </c>
      <c r="EW14">
        <f t="shared" si="36"/>
        <v>0</v>
      </c>
      <c r="EX14">
        <f t="shared" si="36"/>
        <v>0</v>
      </c>
      <c r="EY14">
        <f t="shared" si="36"/>
        <v>0</v>
      </c>
      <c r="EZ14">
        <f t="shared" si="36"/>
        <v>0</v>
      </c>
      <c r="FA14" s="158">
        <f t="shared" si="36"/>
        <v>0</v>
      </c>
      <c r="FB14" s="223">
        <f t="shared" ca="1" si="36"/>
        <v>0</v>
      </c>
      <c r="FC14">
        <f t="shared" ca="1" si="36"/>
        <v>0</v>
      </c>
      <c r="FD14">
        <f t="shared" ca="1" si="36"/>
        <v>0</v>
      </c>
      <c r="FE14">
        <f t="shared" ca="1" si="36"/>
        <v>0</v>
      </c>
      <c r="FF14">
        <f t="shared" ca="1" si="36"/>
        <v>0</v>
      </c>
      <c r="FG14">
        <f t="shared" ca="1" si="36"/>
        <v>0</v>
      </c>
      <c r="FH14">
        <f t="shared" ca="1" si="36"/>
        <v>0</v>
      </c>
      <c r="FI14">
        <f t="shared" ca="1" si="36"/>
        <v>0</v>
      </c>
      <c r="FJ14">
        <f t="shared" ca="1" si="36"/>
        <v>0</v>
      </c>
      <c r="FK14">
        <f t="shared" ca="1" si="36"/>
        <v>0</v>
      </c>
      <c r="FL14">
        <f t="shared" ca="1" si="36"/>
        <v>0</v>
      </c>
      <c r="FM14">
        <f t="shared" ca="1" si="36"/>
        <v>0</v>
      </c>
      <c r="FN14" s="349">
        <f t="shared" ref="FN14:FP14" ca="1" si="37">IF($FM14+$FQ14&gt;0,IF(FN8=0,0,1),0)</f>
        <v>0</v>
      </c>
      <c r="FO14">
        <f t="shared" ca="1" si="37"/>
        <v>0</v>
      </c>
      <c r="FP14" s="350">
        <f t="shared" ca="1" si="37"/>
        <v>0</v>
      </c>
      <c r="FQ14">
        <f t="shared" ref="FQ14:IB14" ca="1" si="38">IF(FQ8=0,0,1)</f>
        <v>0</v>
      </c>
      <c r="FR14">
        <f t="shared" ca="1" si="38"/>
        <v>0</v>
      </c>
      <c r="FS14">
        <f t="shared" ca="1" si="38"/>
        <v>0</v>
      </c>
      <c r="FT14">
        <f t="shared" ca="1" si="38"/>
        <v>0</v>
      </c>
      <c r="FU14">
        <f t="shared" ca="1" si="38"/>
        <v>0</v>
      </c>
      <c r="FV14">
        <f t="shared" ca="1" si="38"/>
        <v>0</v>
      </c>
      <c r="FW14">
        <f t="shared" ca="1" si="38"/>
        <v>0</v>
      </c>
      <c r="FX14">
        <f t="shared" ca="1" si="38"/>
        <v>0</v>
      </c>
      <c r="FY14">
        <f t="shared" ca="1" si="38"/>
        <v>0</v>
      </c>
      <c r="FZ14">
        <f t="shared" ca="1" si="38"/>
        <v>0</v>
      </c>
      <c r="GA14">
        <f t="shared" ca="1" si="38"/>
        <v>0</v>
      </c>
      <c r="GB14">
        <f t="shared" ca="1" si="38"/>
        <v>0</v>
      </c>
      <c r="GC14">
        <f t="shared" ca="1" si="38"/>
        <v>0</v>
      </c>
      <c r="GD14">
        <f t="shared" ca="1" si="38"/>
        <v>0</v>
      </c>
      <c r="GE14">
        <f t="shared" ca="1" si="38"/>
        <v>0</v>
      </c>
      <c r="GF14" s="158">
        <f t="shared" ca="1" si="38"/>
        <v>0</v>
      </c>
      <c r="GG14" s="223">
        <f t="shared" si="38"/>
        <v>0</v>
      </c>
      <c r="GH14">
        <f t="shared" si="38"/>
        <v>0</v>
      </c>
      <c r="GI14">
        <f t="shared" si="38"/>
        <v>0</v>
      </c>
      <c r="GJ14">
        <f t="shared" si="38"/>
        <v>0</v>
      </c>
      <c r="GK14">
        <f t="shared" si="38"/>
        <v>0</v>
      </c>
      <c r="GL14">
        <f t="shared" si="38"/>
        <v>0</v>
      </c>
      <c r="GM14">
        <f t="shared" si="38"/>
        <v>0</v>
      </c>
      <c r="GN14">
        <f t="shared" si="38"/>
        <v>0</v>
      </c>
      <c r="GO14">
        <f t="shared" si="38"/>
        <v>0</v>
      </c>
      <c r="GP14">
        <f t="shared" si="38"/>
        <v>0</v>
      </c>
      <c r="GQ14">
        <f t="shared" si="38"/>
        <v>0</v>
      </c>
      <c r="GR14">
        <f t="shared" si="38"/>
        <v>0</v>
      </c>
      <c r="GS14">
        <f t="shared" si="38"/>
        <v>0</v>
      </c>
      <c r="GT14">
        <f t="shared" si="38"/>
        <v>0</v>
      </c>
      <c r="GU14">
        <f t="shared" si="38"/>
        <v>0</v>
      </c>
      <c r="GV14">
        <f t="shared" si="38"/>
        <v>0</v>
      </c>
      <c r="GW14">
        <f t="shared" si="38"/>
        <v>0</v>
      </c>
      <c r="GX14">
        <f t="shared" si="38"/>
        <v>0</v>
      </c>
      <c r="GY14">
        <f t="shared" si="38"/>
        <v>0</v>
      </c>
      <c r="GZ14">
        <f t="shared" si="38"/>
        <v>0</v>
      </c>
      <c r="HA14">
        <f t="shared" si="38"/>
        <v>0</v>
      </c>
      <c r="HB14">
        <f t="shared" si="38"/>
        <v>0</v>
      </c>
      <c r="HC14">
        <f t="shared" si="38"/>
        <v>0</v>
      </c>
      <c r="HD14">
        <f t="shared" si="38"/>
        <v>0</v>
      </c>
      <c r="HE14">
        <f t="shared" si="38"/>
        <v>0</v>
      </c>
      <c r="HF14">
        <f t="shared" si="38"/>
        <v>0</v>
      </c>
      <c r="HG14">
        <f t="shared" si="38"/>
        <v>0</v>
      </c>
      <c r="HH14">
        <f t="shared" si="38"/>
        <v>0</v>
      </c>
      <c r="HI14">
        <f t="shared" si="38"/>
        <v>0</v>
      </c>
      <c r="HJ14" s="158">
        <f t="shared" si="38"/>
        <v>0</v>
      </c>
      <c r="HK14" s="223">
        <f t="shared" si="38"/>
        <v>0</v>
      </c>
      <c r="HL14">
        <f t="shared" si="38"/>
        <v>0</v>
      </c>
      <c r="HM14">
        <f t="shared" si="38"/>
        <v>0</v>
      </c>
      <c r="HN14">
        <f t="shared" si="38"/>
        <v>0</v>
      </c>
      <c r="HO14">
        <f t="shared" si="38"/>
        <v>0</v>
      </c>
      <c r="HP14">
        <f t="shared" si="38"/>
        <v>0</v>
      </c>
      <c r="HQ14">
        <f t="shared" si="38"/>
        <v>0</v>
      </c>
      <c r="HR14">
        <f t="shared" si="38"/>
        <v>0</v>
      </c>
      <c r="HS14">
        <f t="shared" si="38"/>
        <v>0</v>
      </c>
      <c r="HT14">
        <f t="shared" si="38"/>
        <v>0</v>
      </c>
      <c r="HU14">
        <f t="shared" si="38"/>
        <v>0</v>
      </c>
      <c r="HV14">
        <f t="shared" si="38"/>
        <v>0</v>
      </c>
      <c r="HW14">
        <f t="shared" si="38"/>
        <v>0</v>
      </c>
      <c r="HX14">
        <f t="shared" si="38"/>
        <v>0</v>
      </c>
      <c r="HY14">
        <f t="shared" si="38"/>
        <v>0</v>
      </c>
      <c r="HZ14">
        <f t="shared" si="38"/>
        <v>0</v>
      </c>
      <c r="IA14">
        <f t="shared" si="38"/>
        <v>0</v>
      </c>
      <c r="IB14">
        <f t="shared" si="38"/>
        <v>0</v>
      </c>
      <c r="IC14">
        <f t="shared" ref="IC14:KN14" si="39">IF(IC8=0,0,1)</f>
        <v>0</v>
      </c>
      <c r="ID14">
        <f t="shared" si="39"/>
        <v>0</v>
      </c>
      <c r="IE14">
        <f t="shared" si="39"/>
        <v>0</v>
      </c>
      <c r="IF14">
        <f t="shared" si="39"/>
        <v>0</v>
      </c>
      <c r="IG14">
        <f t="shared" si="39"/>
        <v>0</v>
      </c>
      <c r="IH14">
        <f t="shared" si="39"/>
        <v>0</v>
      </c>
      <c r="II14">
        <f t="shared" si="39"/>
        <v>0</v>
      </c>
      <c r="IJ14">
        <f t="shared" si="39"/>
        <v>0</v>
      </c>
      <c r="IK14">
        <f t="shared" si="39"/>
        <v>0</v>
      </c>
      <c r="IL14">
        <f t="shared" si="39"/>
        <v>0</v>
      </c>
      <c r="IM14">
        <f t="shared" si="39"/>
        <v>0</v>
      </c>
      <c r="IN14">
        <f t="shared" si="39"/>
        <v>0</v>
      </c>
      <c r="IO14" s="158">
        <f t="shared" si="39"/>
        <v>0</v>
      </c>
      <c r="IP14" s="223">
        <f t="shared" si="39"/>
        <v>0</v>
      </c>
      <c r="IQ14">
        <f t="shared" si="39"/>
        <v>0</v>
      </c>
      <c r="IR14">
        <f t="shared" si="39"/>
        <v>0</v>
      </c>
      <c r="IS14">
        <f t="shared" si="39"/>
        <v>0</v>
      </c>
      <c r="IT14">
        <f t="shared" si="39"/>
        <v>0</v>
      </c>
      <c r="IU14">
        <f t="shared" si="39"/>
        <v>0</v>
      </c>
      <c r="IV14">
        <f t="shared" si="39"/>
        <v>0</v>
      </c>
      <c r="IW14">
        <f t="shared" si="39"/>
        <v>0</v>
      </c>
      <c r="IX14">
        <f t="shared" si="39"/>
        <v>0</v>
      </c>
      <c r="IY14">
        <f t="shared" si="39"/>
        <v>0</v>
      </c>
      <c r="IZ14">
        <f t="shared" si="39"/>
        <v>0</v>
      </c>
      <c r="JA14">
        <f t="shared" si="39"/>
        <v>0</v>
      </c>
      <c r="JB14">
        <f t="shared" si="39"/>
        <v>0</v>
      </c>
      <c r="JC14">
        <f t="shared" si="39"/>
        <v>0</v>
      </c>
      <c r="JD14">
        <f t="shared" si="39"/>
        <v>0</v>
      </c>
      <c r="JE14">
        <f t="shared" si="39"/>
        <v>0</v>
      </c>
      <c r="JF14">
        <f t="shared" si="39"/>
        <v>0</v>
      </c>
      <c r="JG14">
        <f t="shared" si="39"/>
        <v>0</v>
      </c>
      <c r="JH14">
        <f t="shared" si="39"/>
        <v>0</v>
      </c>
      <c r="JI14">
        <f t="shared" si="39"/>
        <v>0</v>
      </c>
      <c r="JJ14">
        <f t="shared" si="39"/>
        <v>0</v>
      </c>
      <c r="JK14">
        <f t="shared" si="39"/>
        <v>0</v>
      </c>
      <c r="JL14">
        <f t="shared" si="39"/>
        <v>0</v>
      </c>
      <c r="JM14">
        <f t="shared" si="39"/>
        <v>0</v>
      </c>
      <c r="JN14">
        <f t="shared" si="39"/>
        <v>0</v>
      </c>
      <c r="JO14">
        <f t="shared" si="39"/>
        <v>0</v>
      </c>
      <c r="JP14">
        <f t="shared" si="39"/>
        <v>0</v>
      </c>
      <c r="JQ14">
        <f t="shared" si="39"/>
        <v>0</v>
      </c>
      <c r="JR14">
        <f t="shared" si="39"/>
        <v>0</v>
      </c>
      <c r="JS14" s="158">
        <f t="shared" si="39"/>
        <v>0</v>
      </c>
      <c r="JT14" s="223">
        <f t="shared" ca="1" si="39"/>
        <v>0</v>
      </c>
      <c r="JU14">
        <f t="shared" ca="1" si="39"/>
        <v>0</v>
      </c>
      <c r="JV14">
        <f t="shared" ca="1" si="39"/>
        <v>0</v>
      </c>
      <c r="JW14">
        <f t="shared" ca="1" si="39"/>
        <v>0</v>
      </c>
      <c r="JX14">
        <f t="shared" ca="1" si="39"/>
        <v>0</v>
      </c>
      <c r="JY14">
        <f t="shared" ca="1" si="39"/>
        <v>0</v>
      </c>
      <c r="JZ14">
        <f t="shared" ca="1" si="39"/>
        <v>0</v>
      </c>
      <c r="KA14">
        <f t="shared" ca="1" si="39"/>
        <v>0</v>
      </c>
      <c r="KB14">
        <f t="shared" ca="1" si="39"/>
        <v>0</v>
      </c>
      <c r="KC14">
        <f t="shared" ca="1" si="39"/>
        <v>0</v>
      </c>
      <c r="KD14">
        <f t="shared" ca="1" si="39"/>
        <v>0</v>
      </c>
      <c r="KE14">
        <f t="shared" ca="1" si="39"/>
        <v>0</v>
      </c>
      <c r="KF14">
        <f t="shared" ca="1" si="39"/>
        <v>0</v>
      </c>
      <c r="KG14">
        <f t="shared" ca="1" si="39"/>
        <v>0</v>
      </c>
      <c r="KH14">
        <f t="shared" ca="1" si="39"/>
        <v>0</v>
      </c>
      <c r="KI14">
        <f t="shared" ca="1" si="39"/>
        <v>0</v>
      </c>
      <c r="KJ14">
        <f t="shared" ca="1" si="39"/>
        <v>0</v>
      </c>
      <c r="KK14">
        <f t="shared" ca="1" si="39"/>
        <v>0</v>
      </c>
      <c r="KL14">
        <f t="shared" ca="1" si="39"/>
        <v>0</v>
      </c>
      <c r="KM14">
        <f t="shared" ca="1" si="39"/>
        <v>0</v>
      </c>
      <c r="KN14">
        <f t="shared" ca="1" si="39"/>
        <v>0</v>
      </c>
      <c r="KO14">
        <f t="shared" ref="KO14:MZ14" ca="1" si="40">IF(KO8=0,0,1)</f>
        <v>0</v>
      </c>
      <c r="KP14">
        <f t="shared" ca="1" si="40"/>
        <v>0</v>
      </c>
      <c r="KQ14">
        <f t="shared" ca="1" si="40"/>
        <v>0</v>
      </c>
      <c r="KR14">
        <f t="shared" ca="1" si="40"/>
        <v>0</v>
      </c>
      <c r="KS14">
        <f t="shared" ca="1" si="40"/>
        <v>0</v>
      </c>
      <c r="KT14">
        <f t="shared" ca="1" si="40"/>
        <v>0</v>
      </c>
      <c r="KU14">
        <f t="shared" ca="1" si="40"/>
        <v>0</v>
      </c>
      <c r="KV14" s="349">
        <f t="shared" ref="KV14:LA14" ca="1" si="41">IF($KU14+$LB14&gt;0,IF(KV8=0,0,1),0)</f>
        <v>0</v>
      </c>
      <c r="KW14">
        <f t="shared" ca="1" si="41"/>
        <v>0</v>
      </c>
      <c r="KX14" s="158">
        <f t="shared" ca="1" si="41"/>
        <v>0</v>
      </c>
      <c r="KY14" s="223">
        <f t="shared" ca="1" si="41"/>
        <v>0</v>
      </c>
      <c r="KZ14">
        <f t="shared" ca="1" si="41"/>
        <v>0</v>
      </c>
      <c r="LA14" s="350">
        <f t="shared" ca="1" si="41"/>
        <v>0</v>
      </c>
      <c r="LB14">
        <f t="shared" ca="1" si="40"/>
        <v>0</v>
      </c>
      <c r="LC14">
        <f t="shared" ca="1" si="40"/>
        <v>0</v>
      </c>
      <c r="LD14">
        <f t="shared" ca="1" si="40"/>
        <v>0</v>
      </c>
      <c r="LE14">
        <f t="shared" ca="1" si="40"/>
        <v>0</v>
      </c>
      <c r="LF14">
        <f t="shared" ca="1" si="40"/>
        <v>0</v>
      </c>
      <c r="LG14">
        <f t="shared" ca="1" si="40"/>
        <v>0</v>
      </c>
      <c r="LH14">
        <f t="shared" ca="1" si="40"/>
        <v>0</v>
      </c>
      <c r="LI14">
        <f t="shared" ca="1" si="40"/>
        <v>0</v>
      </c>
      <c r="LJ14">
        <f t="shared" ca="1" si="40"/>
        <v>0</v>
      </c>
      <c r="LK14">
        <f t="shared" ca="1" si="40"/>
        <v>0</v>
      </c>
      <c r="LL14">
        <f t="shared" ca="1" si="40"/>
        <v>0</v>
      </c>
      <c r="LM14">
        <f t="shared" ca="1" si="40"/>
        <v>0</v>
      </c>
      <c r="LN14">
        <f t="shared" ca="1" si="40"/>
        <v>0</v>
      </c>
      <c r="LO14">
        <f t="shared" ca="1" si="40"/>
        <v>0</v>
      </c>
      <c r="LP14">
        <f t="shared" ca="1" si="40"/>
        <v>0</v>
      </c>
      <c r="LQ14">
        <f t="shared" ca="1" si="40"/>
        <v>0</v>
      </c>
      <c r="LR14">
        <f t="shared" ca="1" si="40"/>
        <v>0</v>
      </c>
      <c r="LS14">
        <f t="shared" ca="1" si="40"/>
        <v>0</v>
      </c>
      <c r="LT14">
        <f t="shared" ca="1" si="40"/>
        <v>0</v>
      </c>
      <c r="LU14">
        <f t="shared" ca="1" si="40"/>
        <v>0</v>
      </c>
      <c r="LV14">
        <f t="shared" ca="1" si="40"/>
        <v>0</v>
      </c>
      <c r="LW14">
        <f t="shared" ca="1" si="40"/>
        <v>0</v>
      </c>
      <c r="LX14">
        <f t="shared" ca="1" si="40"/>
        <v>0</v>
      </c>
      <c r="LY14">
        <f t="shared" ca="1" si="40"/>
        <v>0</v>
      </c>
      <c r="LZ14">
        <f t="shared" ca="1" si="40"/>
        <v>0</v>
      </c>
      <c r="MA14">
        <f t="shared" ca="1" si="40"/>
        <v>0</v>
      </c>
      <c r="MB14">
        <f t="shared" ca="1" si="40"/>
        <v>0</v>
      </c>
      <c r="MC14" s="158">
        <f t="shared" ca="1" si="40"/>
        <v>0</v>
      </c>
      <c r="MD14" s="223">
        <f t="shared" si="40"/>
        <v>0</v>
      </c>
      <c r="ME14">
        <f t="shared" si="40"/>
        <v>0</v>
      </c>
      <c r="MF14">
        <f t="shared" si="40"/>
        <v>0</v>
      </c>
      <c r="MG14">
        <f t="shared" si="40"/>
        <v>0</v>
      </c>
      <c r="MH14">
        <f t="shared" si="40"/>
        <v>0</v>
      </c>
      <c r="MI14">
        <f t="shared" si="40"/>
        <v>0</v>
      </c>
      <c r="MJ14">
        <f t="shared" si="40"/>
        <v>0</v>
      </c>
      <c r="MK14">
        <f t="shared" si="40"/>
        <v>0</v>
      </c>
      <c r="ML14">
        <f t="shared" si="40"/>
        <v>0</v>
      </c>
      <c r="MM14">
        <f t="shared" si="40"/>
        <v>0</v>
      </c>
      <c r="MN14">
        <f t="shared" si="40"/>
        <v>0</v>
      </c>
      <c r="MO14">
        <f t="shared" si="40"/>
        <v>0</v>
      </c>
      <c r="MP14">
        <f t="shared" si="40"/>
        <v>0</v>
      </c>
      <c r="MQ14">
        <f t="shared" si="40"/>
        <v>0</v>
      </c>
      <c r="MR14">
        <f t="shared" si="40"/>
        <v>0</v>
      </c>
      <c r="MS14">
        <f t="shared" si="40"/>
        <v>0</v>
      </c>
      <c r="MT14">
        <f t="shared" si="40"/>
        <v>0</v>
      </c>
      <c r="MU14">
        <f t="shared" si="40"/>
        <v>0</v>
      </c>
      <c r="MV14">
        <f t="shared" si="40"/>
        <v>0</v>
      </c>
      <c r="MW14">
        <f t="shared" si="40"/>
        <v>0</v>
      </c>
      <c r="MX14">
        <f t="shared" si="40"/>
        <v>0</v>
      </c>
      <c r="MY14">
        <f t="shared" si="40"/>
        <v>0</v>
      </c>
      <c r="MZ14">
        <f t="shared" si="40"/>
        <v>0</v>
      </c>
      <c r="NA14">
        <f t="shared" ref="NA14:OK14" si="42">IF(NA8=0,0,1)</f>
        <v>0</v>
      </c>
      <c r="NB14">
        <f t="shared" si="42"/>
        <v>0</v>
      </c>
      <c r="NC14">
        <f t="shared" si="42"/>
        <v>0</v>
      </c>
      <c r="ND14">
        <f t="shared" si="42"/>
        <v>0</v>
      </c>
      <c r="NE14">
        <f t="shared" si="42"/>
        <v>0</v>
      </c>
      <c r="NF14" s="158">
        <f t="shared" si="42"/>
        <v>0</v>
      </c>
      <c r="NG14" s="223">
        <f t="shared" si="42"/>
        <v>0</v>
      </c>
      <c r="NH14">
        <f t="shared" si="42"/>
        <v>0</v>
      </c>
      <c r="NI14">
        <f t="shared" si="42"/>
        <v>0</v>
      </c>
      <c r="NJ14">
        <f t="shared" si="42"/>
        <v>0</v>
      </c>
      <c r="NK14">
        <f t="shared" si="42"/>
        <v>0</v>
      </c>
      <c r="NL14">
        <f t="shared" si="42"/>
        <v>0</v>
      </c>
      <c r="NM14">
        <f t="shared" si="42"/>
        <v>0</v>
      </c>
      <c r="NN14">
        <f t="shared" si="42"/>
        <v>0</v>
      </c>
      <c r="NO14">
        <f t="shared" si="42"/>
        <v>0</v>
      </c>
      <c r="NP14">
        <f t="shared" si="42"/>
        <v>0</v>
      </c>
      <c r="NQ14">
        <f t="shared" si="42"/>
        <v>0</v>
      </c>
      <c r="NR14">
        <f t="shared" si="42"/>
        <v>0</v>
      </c>
      <c r="NS14">
        <f t="shared" si="42"/>
        <v>0</v>
      </c>
      <c r="NT14">
        <f t="shared" si="42"/>
        <v>0</v>
      </c>
      <c r="NU14">
        <f t="shared" si="42"/>
        <v>0</v>
      </c>
      <c r="NV14">
        <f t="shared" si="42"/>
        <v>0</v>
      </c>
      <c r="NW14">
        <f t="shared" si="42"/>
        <v>0</v>
      </c>
      <c r="NX14">
        <f t="shared" si="42"/>
        <v>0</v>
      </c>
      <c r="NY14">
        <f t="shared" si="42"/>
        <v>0</v>
      </c>
      <c r="NZ14">
        <f t="shared" si="42"/>
        <v>0</v>
      </c>
      <c r="OA14">
        <f t="shared" si="42"/>
        <v>0</v>
      </c>
      <c r="OB14">
        <f t="shared" si="42"/>
        <v>0</v>
      </c>
      <c r="OC14">
        <f t="shared" si="42"/>
        <v>0</v>
      </c>
      <c r="OD14">
        <f t="shared" si="42"/>
        <v>0</v>
      </c>
      <c r="OE14">
        <f t="shared" si="42"/>
        <v>0</v>
      </c>
      <c r="OF14">
        <f t="shared" si="42"/>
        <v>0</v>
      </c>
      <c r="OG14">
        <f t="shared" si="42"/>
        <v>0</v>
      </c>
      <c r="OH14">
        <f t="shared" si="42"/>
        <v>0</v>
      </c>
      <c r="OI14">
        <f t="shared" si="42"/>
        <v>0</v>
      </c>
      <c r="OJ14">
        <f t="shared" si="42"/>
        <v>0</v>
      </c>
      <c r="OK14" s="158">
        <f t="shared" si="42"/>
        <v>0</v>
      </c>
      <c r="OL14" t="s">
        <v>242</v>
      </c>
      <c r="OM14">
        <f t="shared" ca="1" si="33"/>
        <v>0</v>
      </c>
      <c r="ON14" s="39" t="s">
        <v>243</v>
      </c>
    </row>
    <row r="15" spans="2:404" ht="13.5" customHeight="1" x14ac:dyDescent="0.15">
      <c r="B15" s="302" t="s">
        <v>10</v>
      </c>
      <c r="C15" s="402" t="s">
        <v>108</v>
      </c>
      <c r="D15" s="303"/>
      <c r="E15" s="223">
        <f t="shared" ref="E15:BP15" si="43">IF(E9=0,0,1)</f>
        <v>0</v>
      </c>
      <c r="F15">
        <f t="shared" si="43"/>
        <v>0</v>
      </c>
      <c r="G15">
        <f t="shared" si="43"/>
        <v>0</v>
      </c>
      <c r="H15">
        <f t="shared" si="43"/>
        <v>0</v>
      </c>
      <c r="I15">
        <f t="shared" si="43"/>
        <v>0</v>
      </c>
      <c r="J15">
        <f t="shared" si="43"/>
        <v>0</v>
      </c>
      <c r="K15">
        <f t="shared" si="43"/>
        <v>0</v>
      </c>
      <c r="L15">
        <f t="shared" si="43"/>
        <v>0</v>
      </c>
      <c r="M15">
        <f t="shared" si="43"/>
        <v>0</v>
      </c>
      <c r="N15">
        <f t="shared" si="43"/>
        <v>0</v>
      </c>
      <c r="O15">
        <f t="shared" si="43"/>
        <v>0</v>
      </c>
      <c r="P15">
        <f t="shared" si="43"/>
        <v>0</v>
      </c>
      <c r="Q15">
        <f t="shared" si="43"/>
        <v>0</v>
      </c>
      <c r="R15">
        <f t="shared" si="43"/>
        <v>0</v>
      </c>
      <c r="S15">
        <f t="shared" si="43"/>
        <v>0</v>
      </c>
      <c r="T15">
        <f t="shared" si="43"/>
        <v>0</v>
      </c>
      <c r="U15">
        <f t="shared" si="43"/>
        <v>0</v>
      </c>
      <c r="V15">
        <f t="shared" si="43"/>
        <v>0</v>
      </c>
      <c r="W15">
        <f t="shared" si="43"/>
        <v>0</v>
      </c>
      <c r="X15">
        <f t="shared" si="43"/>
        <v>0</v>
      </c>
      <c r="Y15">
        <f t="shared" si="43"/>
        <v>0</v>
      </c>
      <c r="Z15">
        <f t="shared" si="43"/>
        <v>0</v>
      </c>
      <c r="AA15">
        <f t="shared" si="43"/>
        <v>0</v>
      </c>
      <c r="AB15">
        <f t="shared" si="43"/>
        <v>0</v>
      </c>
      <c r="AC15">
        <f t="shared" si="43"/>
        <v>0</v>
      </c>
      <c r="AD15">
        <f t="shared" si="43"/>
        <v>0</v>
      </c>
      <c r="AE15">
        <f t="shared" si="43"/>
        <v>0</v>
      </c>
      <c r="AF15">
        <f t="shared" si="43"/>
        <v>0</v>
      </c>
      <c r="AG15">
        <f t="shared" si="43"/>
        <v>0</v>
      </c>
      <c r="AH15">
        <f t="shared" si="43"/>
        <v>0</v>
      </c>
      <c r="AI15" s="158">
        <f t="shared" si="43"/>
        <v>0</v>
      </c>
      <c r="AJ15" s="223">
        <f t="shared" si="43"/>
        <v>0</v>
      </c>
      <c r="AK15">
        <f t="shared" si="43"/>
        <v>0</v>
      </c>
      <c r="AL15">
        <f t="shared" si="43"/>
        <v>0</v>
      </c>
      <c r="AM15">
        <f t="shared" si="43"/>
        <v>0</v>
      </c>
      <c r="AN15">
        <f t="shared" si="43"/>
        <v>0</v>
      </c>
      <c r="AO15">
        <f t="shared" si="43"/>
        <v>0</v>
      </c>
      <c r="AP15">
        <f t="shared" si="43"/>
        <v>0</v>
      </c>
      <c r="AQ15">
        <f t="shared" si="43"/>
        <v>0</v>
      </c>
      <c r="AR15">
        <f t="shared" si="43"/>
        <v>0</v>
      </c>
      <c r="AS15">
        <f t="shared" si="43"/>
        <v>0</v>
      </c>
      <c r="AT15">
        <f t="shared" si="43"/>
        <v>0</v>
      </c>
      <c r="AU15">
        <f t="shared" si="43"/>
        <v>0</v>
      </c>
      <c r="AV15">
        <f t="shared" si="43"/>
        <v>0</v>
      </c>
      <c r="AW15">
        <f t="shared" si="43"/>
        <v>0</v>
      </c>
      <c r="AX15">
        <f t="shared" si="43"/>
        <v>0</v>
      </c>
      <c r="AY15">
        <f t="shared" si="43"/>
        <v>0</v>
      </c>
      <c r="AZ15">
        <f t="shared" si="43"/>
        <v>0</v>
      </c>
      <c r="BA15">
        <f t="shared" si="43"/>
        <v>0</v>
      </c>
      <c r="BB15">
        <f t="shared" si="43"/>
        <v>0</v>
      </c>
      <c r="BC15">
        <f t="shared" si="43"/>
        <v>0</v>
      </c>
      <c r="BD15">
        <f t="shared" si="43"/>
        <v>0</v>
      </c>
      <c r="BE15">
        <f t="shared" si="43"/>
        <v>0</v>
      </c>
      <c r="BF15">
        <f t="shared" si="43"/>
        <v>0</v>
      </c>
      <c r="BG15">
        <f t="shared" si="43"/>
        <v>0</v>
      </c>
      <c r="BH15">
        <f t="shared" si="43"/>
        <v>0</v>
      </c>
      <c r="BI15">
        <f t="shared" si="43"/>
        <v>0</v>
      </c>
      <c r="BJ15">
        <f t="shared" si="43"/>
        <v>0</v>
      </c>
      <c r="BK15">
        <f t="shared" si="43"/>
        <v>0</v>
      </c>
      <c r="BL15">
        <f t="shared" si="43"/>
        <v>0</v>
      </c>
      <c r="BM15" s="158">
        <f t="shared" si="43"/>
        <v>0</v>
      </c>
      <c r="BN15">
        <f t="shared" si="43"/>
        <v>0</v>
      </c>
      <c r="BO15">
        <f t="shared" si="43"/>
        <v>0</v>
      </c>
      <c r="BP15">
        <f t="shared" si="43"/>
        <v>0</v>
      </c>
      <c r="BQ15">
        <f t="shared" ref="BQ15:EB15" si="44">IF(BQ9=0,0,1)</f>
        <v>0</v>
      </c>
      <c r="BR15">
        <f t="shared" si="44"/>
        <v>0</v>
      </c>
      <c r="BS15">
        <f t="shared" si="44"/>
        <v>0</v>
      </c>
      <c r="BT15">
        <f t="shared" si="44"/>
        <v>0</v>
      </c>
      <c r="BU15">
        <f t="shared" si="44"/>
        <v>0</v>
      </c>
      <c r="BV15">
        <f t="shared" si="44"/>
        <v>0</v>
      </c>
      <c r="BW15">
        <f t="shared" si="44"/>
        <v>0</v>
      </c>
      <c r="BX15">
        <f t="shared" si="44"/>
        <v>0</v>
      </c>
      <c r="BY15">
        <f t="shared" si="44"/>
        <v>0</v>
      </c>
      <c r="BZ15">
        <f t="shared" si="44"/>
        <v>0</v>
      </c>
      <c r="CA15">
        <f t="shared" si="44"/>
        <v>0</v>
      </c>
      <c r="CB15">
        <f t="shared" si="44"/>
        <v>0</v>
      </c>
      <c r="CC15">
        <f t="shared" si="44"/>
        <v>0</v>
      </c>
      <c r="CD15">
        <f t="shared" si="44"/>
        <v>0</v>
      </c>
      <c r="CE15">
        <f t="shared" si="44"/>
        <v>0</v>
      </c>
      <c r="CF15">
        <f t="shared" si="44"/>
        <v>0</v>
      </c>
      <c r="CG15">
        <f t="shared" si="44"/>
        <v>0</v>
      </c>
      <c r="CH15">
        <f t="shared" si="44"/>
        <v>0</v>
      </c>
      <c r="CI15">
        <f t="shared" si="44"/>
        <v>0</v>
      </c>
      <c r="CJ15">
        <f t="shared" si="44"/>
        <v>0</v>
      </c>
      <c r="CK15">
        <f t="shared" si="44"/>
        <v>0</v>
      </c>
      <c r="CL15">
        <f t="shared" si="44"/>
        <v>0</v>
      </c>
      <c r="CM15">
        <f t="shared" si="44"/>
        <v>0</v>
      </c>
      <c r="CN15">
        <f t="shared" si="44"/>
        <v>0</v>
      </c>
      <c r="CO15">
        <f t="shared" si="44"/>
        <v>0</v>
      </c>
      <c r="CP15">
        <f t="shared" si="44"/>
        <v>0</v>
      </c>
      <c r="CQ15">
        <f t="shared" si="44"/>
        <v>0</v>
      </c>
      <c r="CR15" s="158">
        <f t="shared" si="44"/>
        <v>0</v>
      </c>
      <c r="CS15" s="223">
        <f t="shared" si="44"/>
        <v>0</v>
      </c>
      <c r="CT15">
        <f t="shared" si="44"/>
        <v>0</v>
      </c>
      <c r="CU15">
        <f t="shared" si="44"/>
        <v>0</v>
      </c>
      <c r="CV15">
        <f t="shared" si="44"/>
        <v>0</v>
      </c>
      <c r="CW15">
        <f t="shared" si="44"/>
        <v>0</v>
      </c>
      <c r="CX15">
        <f t="shared" si="44"/>
        <v>0</v>
      </c>
      <c r="CY15">
        <f t="shared" si="44"/>
        <v>0</v>
      </c>
      <c r="CZ15">
        <f t="shared" si="44"/>
        <v>0</v>
      </c>
      <c r="DA15">
        <f t="shared" si="44"/>
        <v>0</v>
      </c>
      <c r="DB15">
        <f t="shared" si="44"/>
        <v>0</v>
      </c>
      <c r="DC15">
        <f t="shared" si="44"/>
        <v>0</v>
      </c>
      <c r="DD15">
        <f t="shared" si="44"/>
        <v>0</v>
      </c>
      <c r="DE15">
        <f t="shared" si="44"/>
        <v>0</v>
      </c>
      <c r="DF15">
        <f t="shared" si="44"/>
        <v>0</v>
      </c>
      <c r="DG15">
        <f t="shared" si="44"/>
        <v>0</v>
      </c>
      <c r="DH15">
        <f t="shared" si="44"/>
        <v>0</v>
      </c>
      <c r="DI15">
        <f t="shared" si="44"/>
        <v>0</v>
      </c>
      <c r="DJ15">
        <f t="shared" si="44"/>
        <v>0</v>
      </c>
      <c r="DK15">
        <f t="shared" si="44"/>
        <v>0</v>
      </c>
      <c r="DL15">
        <f t="shared" si="44"/>
        <v>0</v>
      </c>
      <c r="DM15">
        <f t="shared" si="44"/>
        <v>0</v>
      </c>
      <c r="DN15">
        <f t="shared" si="44"/>
        <v>0</v>
      </c>
      <c r="DO15">
        <f t="shared" si="44"/>
        <v>0</v>
      </c>
      <c r="DP15">
        <f t="shared" si="44"/>
        <v>0</v>
      </c>
      <c r="DQ15">
        <f t="shared" si="44"/>
        <v>0</v>
      </c>
      <c r="DR15">
        <f t="shared" si="44"/>
        <v>0</v>
      </c>
      <c r="DS15">
        <f t="shared" si="44"/>
        <v>0</v>
      </c>
      <c r="DT15">
        <f t="shared" si="44"/>
        <v>0</v>
      </c>
      <c r="DU15">
        <f t="shared" si="44"/>
        <v>0</v>
      </c>
      <c r="DV15" s="158">
        <f t="shared" si="44"/>
        <v>0</v>
      </c>
      <c r="DW15" s="223">
        <f t="shared" si="44"/>
        <v>0</v>
      </c>
      <c r="DX15">
        <f t="shared" si="44"/>
        <v>0</v>
      </c>
      <c r="DY15">
        <f t="shared" si="44"/>
        <v>0</v>
      </c>
      <c r="DZ15">
        <f t="shared" si="44"/>
        <v>0</v>
      </c>
      <c r="EA15">
        <f t="shared" si="44"/>
        <v>0</v>
      </c>
      <c r="EB15">
        <f t="shared" si="44"/>
        <v>0</v>
      </c>
      <c r="EC15">
        <f t="shared" ref="EC15:FM15" si="45">IF(EC9=0,0,1)</f>
        <v>0</v>
      </c>
      <c r="ED15">
        <f t="shared" si="45"/>
        <v>0</v>
      </c>
      <c r="EE15">
        <f t="shared" si="45"/>
        <v>0</v>
      </c>
      <c r="EF15">
        <f t="shared" si="45"/>
        <v>0</v>
      </c>
      <c r="EG15">
        <f t="shared" si="45"/>
        <v>0</v>
      </c>
      <c r="EH15">
        <f t="shared" si="45"/>
        <v>0</v>
      </c>
      <c r="EI15">
        <f t="shared" si="45"/>
        <v>0</v>
      </c>
      <c r="EJ15">
        <f t="shared" si="45"/>
        <v>0</v>
      </c>
      <c r="EK15">
        <f t="shared" si="45"/>
        <v>0</v>
      </c>
      <c r="EL15">
        <f t="shared" si="45"/>
        <v>0</v>
      </c>
      <c r="EM15">
        <f t="shared" si="45"/>
        <v>0</v>
      </c>
      <c r="EN15">
        <f t="shared" si="45"/>
        <v>0</v>
      </c>
      <c r="EO15">
        <f t="shared" si="45"/>
        <v>0</v>
      </c>
      <c r="EP15">
        <f t="shared" si="45"/>
        <v>0</v>
      </c>
      <c r="EQ15">
        <f t="shared" si="45"/>
        <v>0</v>
      </c>
      <c r="ER15">
        <f t="shared" si="45"/>
        <v>0</v>
      </c>
      <c r="ES15">
        <f t="shared" si="45"/>
        <v>0</v>
      </c>
      <c r="ET15">
        <f t="shared" si="45"/>
        <v>0</v>
      </c>
      <c r="EU15">
        <f t="shared" si="45"/>
        <v>0</v>
      </c>
      <c r="EV15">
        <f t="shared" si="45"/>
        <v>0</v>
      </c>
      <c r="EW15">
        <f t="shared" si="45"/>
        <v>0</v>
      </c>
      <c r="EX15">
        <f t="shared" si="45"/>
        <v>0</v>
      </c>
      <c r="EY15">
        <f t="shared" si="45"/>
        <v>0</v>
      </c>
      <c r="EZ15">
        <f t="shared" si="45"/>
        <v>0</v>
      </c>
      <c r="FA15" s="158">
        <f t="shared" si="45"/>
        <v>0</v>
      </c>
      <c r="FB15" s="223">
        <f t="shared" ca="1" si="45"/>
        <v>0</v>
      </c>
      <c r="FC15">
        <f t="shared" ca="1" si="45"/>
        <v>0</v>
      </c>
      <c r="FD15">
        <f t="shared" ca="1" si="45"/>
        <v>0</v>
      </c>
      <c r="FE15">
        <f t="shared" ca="1" si="45"/>
        <v>0</v>
      </c>
      <c r="FF15">
        <f t="shared" ca="1" si="45"/>
        <v>0</v>
      </c>
      <c r="FG15">
        <f t="shared" ca="1" si="45"/>
        <v>0</v>
      </c>
      <c r="FH15">
        <f t="shared" ca="1" si="45"/>
        <v>0</v>
      </c>
      <c r="FI15">
        <f t="shared" ca="1" si="45"/>
        <v>0</v>
      </c>
      <c r="FJ15">
        <f t="shared" ca="1" si="45"/>
        <v>0</v>
      </c>
      <c r="FK15">
        <f t="shared" ca="1" si="45"/>
        <v>0</v>
      </c>
      <c r="FL15">
        <f t="shared" ca="1" si="45"/>
        <v>0</v>
      </c>
      <c r="FM15">
        <f t="shared" ca="1" si="45"/>
        <v>0</v>
      </c>
      <c r="FN15" s="349">
        <f t="shared" ref="FN15:FP15" ca="1" si="46">IF($FM15+$FQ15&gt;0,IF(FN9=0,0,1),0)</f>
        <v>0</v>
      </c>
      <c r="FO15">
        <f t="shared" ca="1" si="46"/>
        <v>0</v>
      </c>
      <c r="FP15" s="350">
        <f t="shared" ca="1" si="46"/>
        <v>0</v>
      </c>
      <c r="FQ15">
        <f t="shared" ref="FQ15:IB15" ca="1" si="47">IF(FQ9=0,0,1)</f>
        <v>0</v>
      </c>
      <c r="FR15">
        <f t="shared" ca="1" si="47"/>
        <v>0</v>
      </c>
      <c r="FS15">
        <f t="shared" ca="1" si="47"/>
        <v>0</v>
      </c>
      <c r="FT15">
        <f t="shared" ca="1" si="47"/>
        <v>0</v>
      </c>
      <c r="FU15">
        <f t="shared" ca="1" si="47"/>
        <v>0</v>
      </c>
      <c r="FV15">
        <f t="shared" ca="1" si="47"/>
        <v>0</v>
      </c>
      <c r="FW15">
        <f t="shared" ca="1" si="47"/>
        <v>0</v>
      </c>
      <c r="FX15">
        <f t="shared" ca="1" si="47"/>
        <v>0</v>
      </c>
      <c r="FY15">
        <f t="shared" ca="1" si="47"/>
        <v>0</v>
      </c>
      <c r="FZ15">
        <f t="shared" ca="1" si="47"/>
        <v>0</v>
      </c>
      <c r="GA15">
        <f t="shared" ca="1" si="47"/>
        <v>0</v>
      </c>
      <c r="GB15">
        <f t="shared" ca="1" si="47"/>
        <v>0</v>
      </c>
      <c r="GC15">
        <f t="shared" ca="1" si="47"/>
        <v>0</v>
      </c>
      <c r="GD15">
        <f t="shared" ca="1" si="47"/>
        <v>0</v>
      </c>
      <c r="GE15">
        <f t="shared" ca="1" si="47"/>
        <v>0</v>
      </c>
      <c r="GF15" s="158">
        <f t="shared" ca="1" si="47"/>
        <v>0</v>
      </c>
      <c r="GG15" s="223">
        <f t="shared" si="47"/>
        <v>0</v>
      </c>
      <c r="GH15">
        <f t="shared" si="47"/>
        <v>0</v>
      </c>
      <c r="GI15">
        <f t="shared" si="47"/>
        <v>0</v>
      </c>
      <c r="GJ15">
        <f t="shared" si="47"/>
        <v>0</v>
      </c>
      <c r="GK15">
        <f t="shared" si="47"/>
        <v>0</v>
      </c>
      <c r="GL15">
        <f t="shared" si="47"/>
        <v>0</v>
      </c>
      <c r="GM15">
        <f t="shared" si="47"/>
        <v>0</v>
      </c>
      <c r="GN15">
        <f t="shared" si="47"/>
        <v>0</v>
      </c>
      <c r="GO15">
        <f t="shared" si="47"/>
        <v>0</v>
      </c>
      <c r="GP15">
        <f t="shared" si="47"/>
        <v>0</v>
      </c>
      <c r="GQ15">
        <f t="shared" si="47"/>
        <v>0</v>
      </c>
      <c r="GR15">
        <f t="shared" si="47"/>
        <v>0</v>
      </c>
      <c r="GS15">
        <f t="shared" si="47"/>
        <v>0</v>
      </c>
      <c r="GT15">
        <f t="shared" si="47"/>
        <v>0</v>
      </c>
      <c r="GU15">
        <f t="shared" si="47"/>
        <v>0</v>
      </c>
      <c r="GV15">
        <f t="shared" si="47"/>
        <v>0</v>
      </c>
      <c r="GW15">
        <f t="shared" si="47"/>
        <v>0</v>
      </c>
      <c r="GX15">
        <f t="shared" si="47"/>
        <v>0</v>
      </c>
      <c r="GY15">
        <f t="shared" si="47"/>
        <v>0</v>
      </c>
      <c r="GZ15">
        <f t="shared" si="47"/>
        <v>0</v>
      </c>
      <c r="HA15">
        <f t="shared" si="47"/>
        <v>0</v>
      </c>
      <c r="HB15">
        <f t="shared" si="47"/>
        <v>0</v>
      </c>
      <c r="HC15">
        <f t="shared" si="47"/>
        <v>0</v>
      </c>
      <c r="HD15">
        <f t="shared" si="47"/>
        <v>0</v>
      </c>
      <c r="HE15">
        <f t="shared" si="47"/>
        <v>0</v>
      </c>
      <c r="HF15">
        <f t="shared" si="47"/>
        <v>0</v>
      </c>
      <c r="HG15">
        <f t="shared" si="47"/>
        <v>0</v>
      </c>
      <c r="HH15">
        <f t="shared" si="47"/>
        <v>0</v>
      </c>
      <c r="HI15">
        <f t="shared" si="47"/>
        <v>0</v>
      </c>
      <c r="HJ15" s="158">
        <f t="shared" si="47"/>
        <v>0</v>
      </c>
      <c r="HK15" s="223">
        <f t="shared" si="47"/>
        <v>0</v>
      </c>
      <c r="HL15">
        <f t="shared" si="47"/>
        <v>0</v>
      </c>
      <c r="HM15">
        <f t="shared" si="47"/>
        <v>0</v>
      </c>
      <c r="HN15">
        <f t="shared" si="47"/>
        <v>0</v>
      </c>
      <c r="HO15">
        <f t="shared" si="47"/>
        <v>0</v>
      </c>
      <c r="HP15">
        <f t="shared" si="47"/>
        <v>0</v>
      </c>
      <c r="HQ15">
        <f t="shared" si="47"/>
        <v>0</v>
      </c>
      <c r="HR15">
        <f t="shared" si="47"/>
        <v>0</v>
      </c>
      <c r="HS15">
        <f t="shared" si="47"/>
        <v>0</v>
      </c>
      <c r="HT15">
        <f t="shared" si="47"/>
        <v>0</v>
      </c>
      <c r="HU15">
        <f t="shared" si="47"/>
        <v>0</v>
      </c>
      <c r="HV15">
        <f t="shared" si="47"/>
        <v>0</v>
      </c>
      <c r="HW15">
        <f t="shared" si="47"/>
        <v>0</v>
      </c>
      <c r="HX15">
        <f t="shared" si="47"/>
        <v>0</v>
      </c>
      <c r="HY15">
        <f t="shared" si="47"/>
        <v>0</v>
      </c>
      <c r="HZ15">
        <f t="shared" si="47"/>
        <v>0</v>
      </c>
      <c r="IA15">
        <f t="shared" si="47"/>
        <v>0</v>
      </c>
      <c r="IB15">
        <f t="shared" si="47"/>
        <v>0</v>
      </c>
      <c r="IC15">
        <f t="shared" ref="IC15:KN15" si="48">IF(IC9=0,0,1)</f>
        <v>0</v>
      </c>
      <c r="ID15">
        <f t="shared" si="48"/>
        <v>0</v>
      </c>
      <c r="IE15">
        <f t="shared" si="48"/>
        <v>0</v>
      </c>
      <c r="IF15">
        <f t="shared" si="48"/>
        <v>0</v>
      </c>
      <c r="IG15">
        <f t="shared" si="48"/>
        <v>0</v>
      </c>
      <c r="IH15">
        <f t="shared" si="48"/>
        <v>0</v>
      </c>
      <c r="II15">
        <f t="shared" si="48"/>
        <v>0</v>
      </c>
      <c r="IJ15">
        <f t="shared" si="48"/>
        <v>0</v>
      </c>
      <c r="IK15">
        <f t="shared" si="48"/>
        <v>0</v>
      </c>
      <c r="IL15">
        <f t="shared" si="48"/>
        <v>0</v>
      </c>
      <c r="IM15">
        <f t="shared" si="48"/>
        <v>0</v>
      </c>
      <c r="IN15">
        <f t="shared" si="48"/>
        <v>0</v>
      </c>
      <c r="IO15" s="158">
        <f t="shared" si="48"/>
        <v>0</v>
      </c>
      <c r="IP15" s="223">
        <f t="shared" si="48"/>
        <v>0</v>
      </c>
      <c r="IQ15">
        <f t="shared" si="48"/>
        <v>0</v>
      </c>
      <c r="IR15">
        <f t="shared" si="48"/>
        <v>0</v>
      </c>
      <c r="IS15">
        <f t="shared" si="48"/>
        <v>0</v>
      </c>
      <c r="IT15">
        <f t="shared" si="48"/>
        <v>0</v>
      </c>
      <c r="IU15">
        <f t="shared" si="48"/>
        <v>0</v>
      </c>
      <c r="IV15">
        <f t="shared" si="48"/>
        <v>0</v>
      </c>
      <c r="IW15">
        <f t="shared" si="48"/>
        <v>0</v>
      </c>
      <c r="IX15">
        <f t="shared" si="48"/>
        <v>0</v>
      </c>
      <c r="IY15">
        <f t="shared" si="48"/>
        <v>0</v>
      </c>
      <c r="IZ15">
        <f t="shared" si="48"/>
        <v>0</v>
      </c>
      <c r="JA15">
        <f t="shared" si="48"/>
        <v>0</v>
      </c>
      <c r="JB15">
        <f t="shared" si="48"/>
        <v>0</v>
      </c>
      <c r="JC15">
        <f t="shared" si="48"/>
        <v>0</v>
      </c>
      <c r="JD15">
        <f t="shared" si="48"/>
        <v>0</v>
      </c>
      <c r="JE15">
        <f t="shared" si="48"/>
        <v>0</v>
      </c>
      <c r="JF15">
        <f t="shared" si="48"/>
        <v>0</v>
      </c>
      <c r="JG15">
        <f t="shared" si="48"/>
        <v>0</v>
      </c>
      <c r="JH15">
        <f t="shared" si="48"/>
        <v>0</v>
      </c>
      <c r="JI15">
        <f t="shared" si="48"/>
        <v>0</v>
      </c>
      <c r="JJ15">
        <f t="shared" si="48"/>
        <v>0</v>
      </c>
      <c r="JK15">
        <f t="shared" si="48"/>
        <v>0</v>
      </c>
      <c r="JL15">
        <f t="shared" si="48"/>
        <v>0</v>
      </c>
      <c r="JM15">
        <f t="shared" si="48"/>
        <v>0</v>
      </c>
      <c r="JN15">
        <f t="shared" si="48"/>
        <v>0</v>
      </c>
      <c r="JO15">
        <f t="shared" si="48"/>
        <v>0</v>
      </c>
      <c r="JP15">
        <f t="shared" si="48"/>
        <v>0</v>
      </c>
      <c r="JQ15">
        <f t="shared" si="48"/>
        <v>0</v>
      </c>
      <c r="JR15">
        <f t="shared" si="48"/>
        <v>0</v>
      </c>
      <c r="JS15" s="158">
        <f t="shared" si="48"/>
        <v>0</v>
      </c>
      <c r="JT15" s="223">
        <f t="shared" ca="1" si="48"/>
        <v>0</v>
      </c>
      <c r="JU15">
        <f t="shared" ca="1" si="48"/>
        <v>0</v>
      </c>
      <c r="JV15">
        <f t="shared" ca="1" si="48"/>
        <v>0</v>
      </c>
      <c r="JW15">
        <f t="shared" ca="1" si="48"/>
        <v>0</v>
      </c>
      <c r="JX15">
        <f t="shared" ca="1" si="48"/>
        <v>0</v>
      </c>
      <c r="JY15">
        <f t="shared" ca="1" si="48"/>
        <v>0</v>
      </c>
      <c r="JZ15">
        <f t="shared" ca="1" si="48"/>
        <v>0</v>
      </c>
      <c r="KA15">
        <f t="shared" ca="1" si="48"/>
        <v>0</v>
      </c>
      <c r="KB15">
        <f t="shared" ca="1" si="48"/>
        <v>0</v>
      </c>
      <c r="KC15">
        <f t="shared" ca="1" si="48"/>
        <v>0</v>
      </c>
      <c r="KD15">
        <f t="shared" ca="1" si="48"/>
        <v>0</v>
      </c>
      <c r="KE15">
        <f t="shared" ca="1" si="48"/>
        <v>0</v>
      </c>
      <c r="KF15">
        <f t="shared" ca="1" si="48"/>
        <v>0</v>
      </c>
      <c r="KG15">
        <f t="shared" ca="1" si="48"/>
        <v>0</v>
      </c>
      <c r="KH15">
        <f t="shared" ca="1" si="48"/>
        <v>0</v>
      </c>
      <c r="KI15">
        <f t="shared" ca="1" si="48"/>
        <v>0</v>
      </c>
      <c r="KJ15">
        <f t="shared" ca="1" si="48"/>
        <v>0</v>
      </c>
      <c r="KK15">
        <f t="shared" ca="1" si="48"/>
        <v>0</v>
      </c>
      <c r="KL15">
        <f t="shared" ca="1" si="48"/>
        <v>0</v>
      </c>
      <c r="KM15">
        <f t="shared" ca="1" si="48"/>
        <v>0</v>
      </c>
      <c r="KN15">
        <f t="shared" ca="1" si="48"/>
        <v>0</v>
      </c>
      <c r="KO15">
        <f t="shared" ref="KO15:MZ15" ca="1" si="49">IF(KO9=0,0,1)</f>
        <v>0</v>
      </c>
      <c r="KP15">
        <f t="shared" ca="1" si="49"/>
        <v>0</v>
      </c>
      <c r="KQ15">
        <f t="shared" ca="1" si="49"/>
        <v>0</v>
      </c>
      <c r="KR15">
        <f t="shared" ca="1" si="49"/>
        <v>0</v>
      </c>
      <c r="KS15">
        <f t="shared" ca="1" si="49"/>
        <v>0</v>
      </c>
      <c r="KT15">
        <f t="shared" ca="1" si="49"/>
        <v>0</v>
      </c>
      <c r="KU15">
        <f t="shared" ca="1" si="49"/>
        <v>0</v>
      </c>
      <c r="KV15" s="349">
        <f t="shared" ref="KV15:LA15" ca="1" si="50">IF($KU15+$LB15&gt;0,IF(KV9=0,0,1),0)</f>
        <v>0</v>
      </c>
      <c r="KW15">
        <f t="shared" ca="1" si="50"/>
        <v>0</v>
      </c>
      <c r="KX15" s="158">
        <f t="shared" ca="1" si="50"/>
        <v>0</v>
      </c>
      <c r="KY15" s="223">
        <f t="shared" ca="1" si="50"/>
        <v>0</v>
      </c>
      <c r="KZ15">
        <f t="shared" ca="1" si="50"/>
        <v>0</v>
      </c>
      <c r="LA15" s="350">
        <f t="shared" ca="1" si="50"/>
        <v>0</v>
      </c>
      <c r="LB15">
        <f t="shared" ca="1" si="49"/>
        <v>0</v>
      </c>
      <c r="LC15">
        <f t="shared" ca="1" si="49"/>
        <v>0</v>
      </c>
      <c r="LD15">
        <f t="shared" ca="1" si="49"/>
        <v>0</v>
      </c>
      <c r="LE15">
        <f t="shared" ca="1" si="49"/>
        <v>0</v>
      </c>
      <c r="LF15">
        <f t="shared" ca="1" si="49"/>
        <v>0</v>
      </c>
      <c r="LG15">
        <f t="shared" ca="1" si="49"/>
        <v>0</v>
      </c>
      <c r="LH15">
        <f t="shared" ca="1" si="49"/>
        <v>0</v>
      </c>
      <c r="LI15">
        <f t="shared" ca="1" si="49"/>
        <v>0</v>
      </c>
      <c r="LJ15">
        <f t="shared" ca="1" si="49"/>
        <v>0</v>
      </c>
      <c r="LK15">
        <f t="shared" ca="1" si="49"/>
        <v>0</v>
      </c>
      <c r="LL15">
        <f t="shared" ca="1" si="49"/>
        <v>0</v>
      </c>
      <c r="LM15">
        <f t="shared" ca="1" si="49"/>
        <v>0</v>
      </c>
      <c r="LN15">
        <f t="shared" ca="1" si="49"/>
        <v>0</v>
      </c>
      <c r="LO15">
        <f t="shared" ca="1" si="49"/>
        <v>0</v>
      </c>
      <c r="LP15">
        <f t="shared" ca="1" si="49"/>
        <v>0</v>
      </c>
      <c r="LQ15">
        <f t="shared" ca="1" si="49"/>
        <v>0</v>
      </c>
      <c r="LR15">
        <f t="shared" ca="1" si="49"/>
        <v>0</v>
      </c>
      <c r="LS15">
        <f t="shared" ca="1" si="49"/>
        <v>0</v>
      </c>
      <c r="LT15">
        <f t="shared" ca="1" si="49"/>
        <v>0</v>
      </c>
      <c r="LU15">
        <f t="shared" ca="1" si="49"/>
        <v>0</v>
      </c>
      <c r="LV15">
        <f t="shared" ca="1" si="49"/>
        <v>0</v>
      </c>
      <c r="LW15">
        <f t="shared" ca="1" si="49"/>
        <v>0</v>
      </c>
      <c r="LX15">
        <f t="shared" ca="1" si="49"/>
        <v>0</v>
      </c>
      <c r="LY15">
        <f t="shared" ca="1" si="49"/>
        <v>0</v>
      </c>
      <c r="LZ15">
        <f t="shared" ca="1" si="49"/>
        <v>0</v>
      </c>
      <c r="MA15">
        <f t="shared" ca="1" si="49"/>
        <v>0</v>
      </c>
      <c r="MB15">
        <f t="shared" ca="1" si="49"/>
        <v>0</v>
      </c>
      <c r="MC15" s="158">
        <f t="shared" ca="1" si="49"/>
        <v>0</v>
      </c>
      <c r="MD15" s="223">
        <f t="shared" si="49"/>
        <v>0</v>
      </c>
      <c r="ME15">
        <f t="shared" si="49"/>
        <v>0</v>
      </c>
      <c r="MF15">
        <f t="shared" si="49"/>
        <v>0</v>
      </c>
      <c r="MG15">
        <f t="shared" si="49"/>
        <v>0</v>
      </c>
      <c r="MH15">
        <f t="shared" si="49"/>
        <v>0</v>
      </c>
      <c r="MI15">
        <f t="shared" si="49"/>
        <v>0</v>
      </c>
      <c r="MJ15">
        <f t="shared" si="49"/>
        <v>0</v>
      </c>
      <c r="MK15">
        <f t="shared" si="49"/>
        <v>0</v>
      </c>
      <c r="ML15">
        <f t="shared" si="49"/>
        <v>0</v>
      </c>
      <c r="MM15">
        <f t="shared" si="49"/>
        <v>0</v>
      </c>
      <c r="MN15">
        <f t="shared" si="49"/>
        <v>0</v>
      </c>
      <c r="MO15">
        <f t="shared" si="49"/>
        <v>0</v>
      </c>
      <c r="MP15">
        <f t="shared" si="49"/>
        <v>0</v>
      </c>
      <c r="MQ15">
        <f t="shared" si="49"/>
        <v>0</v>
      </c>
      <c r="MR15">
        <f t="shared" si="49"/>
        <v>0</v>
      </c>
      <c r="MS15">
        <f t="shared" si="49"/>
        <v>0</v>
      </c>
      <c r="MT15">
        <f t="shared" si="49"/>
        <v>0</v>
      </c>
      <c r="MU15">
        <f t="shared" si="49"/>
        <v>0</v>
      </c>
      <c r="MV15">
        <f t="shared" si="49"/>
        <v>0</v>
      </c>
      <c r="MW15">
        <f t="shared" si="49"/>
        <v>0</v>
      </c>
      <c r="MX15">
        <f t="shared" si="49"/>
        <v>0</v>
      </c>
      <c r="MY15">
        <f t="shared" si="49"/>
        <v>0</v>
      </c>
      <c r="MZ15">
        <f t="shared" si="49"/>
        <v>0</v>
      </c>
      <c r="NA15">
        <f t="shared" ref="NA15:OK15" si="51">IF(NA9=0,0,1)</f>
        <v>0</v>
      </c>
      <c r="NB15">
        <f t="shared" si="51"/>
        <v>0</v>
      </c>
      <c r="NC15">
        <f t="shared" si="51"/>
        <v>0</v>
      </c>
      <c r="ND15">
        <f t="shared" si="51"/>
        <v>0</v>
      </c>
      <c r="NE15">
        <f t="shared" si="51"/>
        <v>0</v>
      </c>
      <c r="NF15" s="158">
        <f t="shared" si="51"/>
        <v>0</v>
      </c>
      <c r="NG15" s="223">
        <f t="shared" si="51"/>
        <v>0</v>
      </c>
      <c r="NH15">
        <f t="shared" si="51"/>
        <v>0</v>
      </c>
      <c r="NI15">
        <f t="shared" si="51"/>
        <v>0</v>
      </c>
      <c r="NJ15">
        <f t="shared" si="51"/>
        <v>0</v>
      </c>
      <c r="NK15">
        <f t="shared" si="51"/>
        <v>0</v>
      </c>
      <c r="NL15">
        <f t="shared" si="51"/>
        <v>0</v>
      </c>
      <c r="NM15">
        <f t="shared" si="51"/>
        <v>0</v>
      </c>
      <c r="NN15">
        <f t="shared" si="51"/>
        <v>0</v>
      </c>
      <c r="NO15">
        <f t="shared" si="51"/>
        <v>0</v>
      </c>
      <c r="NP15">
        <f t="shared" si="51"/>
        <v>0</v>
      </c>
      <c r="NQ15">
        <f t="shared" si="51"/>
        <v>0</v>
      </c>
      <c r="NR15">
        <f t="shared" si="51"/>
        <v>0</v>
      </c>
      <c r="NS15">
        <f t="shared" si="51"/>
        <v>0</v>
      </c>
      <c r="NT15">
        <f t="shared" si="51"/>
        <v>0</v>
      </c>
      <c r="NU15">
        <f t="shared" si="51"/>
        <v>0</v>
      </c>
      <c r="NV15">
        <f t="shared" si="51"/>
        <v>0</v>
      </c>
      <c r="NW15">
        <f t="shared" si="51"/>
        <v>0</v>
      </c>
      <c r="NX15">
        <f t="shared" si="51"/>
        <v>0</v>
      </c>
      <c r="NY15">
        <f t="shared" si="51"/>
        <v>0</v>
      </c>
      <c r="NZ15">
        <f t="shared" si="51"/>
        <v>0</v>
      </c>
      <c r="OA15">
        <f t="shared" si="51"/>
        <v>0</v>
      </c>
      <c r="OB15">
        <f t="shared" si="51"/>
        <v>0</v>
      </c>
      <c r="OC15">
        <f t="shared" si="51"/>
        <v>0</v>
      </c>
      <c r="OD15">
        <f t="shared" si="51"/>
        <v>0</v>
      </c>
      <c r="OE15">
        <f t="shared" si="51"/>
        <v>0</v>
      </c>
      <c r="OF15">
        <f t="shared" si="51"/>
        <v>0</v>
      </c>
      <c r="OG15">
        <f t="shared" si="51"/>
        <v>0</v>
      </c>
      <c r="OH15">
        <f t="shared" si="51"/>
        <v>0</v>
      </c>
      <c r="OI15">
        <f t="shared" si="51"/>
        <v>0</v>
      </c>
      <c r="OJ15">
        <f t="shared" si="51"/>
        <v>0</v>
      </c>
      <c r="OK15" s="158">
        <f t="shared" si="51"/>
        <v>0</v>
      </c>
      <c r="OL15" t="s">
        <v>242</v>
      </c>
      <c r="OM15">
        <f t="shared" ca="1" si="33"/>
        <v>0</v>
      </c>
      <c r="ON15" s="39" t="s">
        <v>243</v>
      </c>
    </row>
    <row r="16" spans="2:404" ht="13.5" customHeight="1" thickBot="1" x14ac:dyDescent="0.2">
      <c r="B16" s="304" t="s">
        <v>159</v>
      </c>
      <c r="C16" s="305"/>
      <c r="D16" s="306"/>
      <c r="E16" s="335"/>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59"/>
      <c r="AJ16" s="335"/>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59"/>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59"/>
      <c r="CS16" s="335"/>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59"/>
      <c r="DW16" s="335"/>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59"/>
      <c r="FB16" s="335"/>
      <c r="FC16" s="131"/>
      <c r="FD16" s="131"/>
      <c r="FE16" s="131"/>
      <c r="FF16" s="131"/>
      <c r="FG16" s="131"/>
      <c r="FH16" s="131"/>
      <c r="FI16" s="131"/>
      <c r="FJ16" s="131"/>
      <c r="FK16" s="131"/>
      <c r="FL16" s="131"/>
      <c r="FM16" s="131"/>
      <c r="FN16" s="351"/>
      <c r="FO16" s="131"/>
      <c r="FP16" s="352"/>
      <c r="FQ16" s="131"/>
      <c r="FR16" s="131"/>
      <c r="FS16" s="131"/>
      <c r="FT16" s="131"/>
      <c r="FU16" s="131"/>
      <c r="FV16" s="131"/>
      <c r="FW16" s="131"/>
      <c r="FX16" s="131"/>
      <c r="FY16" s="131"/>
      <c r="FZ16" s="131"/>
      <c r="GA16" s="131"/>
      <c r="GB16" s="131"/>
      <c r="GC16" s="131"/>
      <c r="GD16" s="131"/>
      <c r="GE16" s="131"/>
      <c r="GF16" s="159"/>
      <c r="GG16" s="335"/>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59"/>
      <c r="HK16" s="335"/>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59"/>
      <c r="IP16" s="335"/>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59"/>
      <c r="JT16" s="335"/>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351"/>
      <c r="KW16" s="131"/>
      <c r="KX16" s="159"/>
      <c r="KY16" s="335"/>
      <c r="KZ16" s="131"/>
      <c r="LA16" s="352"/>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59"/>
      <c r="MD16" s="335"/>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59"/>
      <c r="NG16" s="335"/>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59"/>
    </row>
    <row r="17" spans="2:401" ht="13.5" customHeight="1" x14ac:dyDescent="0.15">
      <c r="B17" s="302" t="s">
        <v>9</v>
      </c>
      <c r="C17" s="403" t="s">
        <v>234</v>
      </c>
      <c r="D17" s="303"/>
      <c r="E17" s="297">
        <f>IF(E12=1,E$5&amp;E6&amp;E$11&amp;E6&amp;E$5,0)</f>
        <v>0</v>
      </c>
      <c r="F17" s="295">
        <f t="shared" ref="F17:BQ17" si="52">IF(F12=1,F$5&amp;F6&amp;F$11&amp;F6&amp;F$5,0)</f>
        <v>0</v>
      </c>
      <c r="G17" s="295">
        <f t="shared" si="52"/>
        <v>0</v>
      </c>
      <c r="H17" s="295">
        <f t="shared" si="52"/>
        <v>0</v>
      </c>
      <c r="I17" s="295">
        <f t="shared" si="52"/>
        <v>0</v>
      </c>
      <c r="J17" s="295">
        <f t="shared" si="52"/>
        <v>0</v>
      </c>
      <c r="K17" s="295">
        <f t="shared" si="52"/>
        <v>0</v>
      </c>
      <c r="L17" s="295">
        <f t="shared" si="52"/>
        <v>0</v>
      </c>
      <c r="M17" s="295">
        <f t="shared" si="52"/>
        <v>0</v>
      </c>
      <c r="N17" s="295">
        <f t="shared" si="52"/>
        <v>0</v>
      </c>
      <c r="O17" s="295">
        <f t="shared" si="52"/>
        <v>0</v>
      </c>
      <c r="P17" s="295">
        <f t="shared" si="52"/>
        <v>0</v>
      </c>
      <c r="Q17" s="295">
        <f t="shared" si="52"/>
        <v>0</v>
      </c>
      <c r="R17" s="295">
        <f t="shared" si="52"/>
        <v>0</v>
      </c>
      <c r="S17" s="295">
        <f t="shared" si="52"/>
        <v>0</v>
      </c>
      <c r="T17" s="295">
        <f t="shared" si="52"/>
        <v>0</v>
      </c>
      <c r="U17" s="295">
        <f t="shared" si="52"/>
        <v>0</v>
      </c>
      <c r="V17" s="295">
        <f t="shared" si="52"/>
        <v>0</v>
      </c>
      <c r="W17" s="295">
        <f t="shared" si="52"/>
        <v>0</v>
      </c>
      <c r="X17" s="295">
        <f t="shared" si="52"/>
        <v>0</v>
      </c>
      <c r="Y17" s="295">
        <f t="shared" si="52"/>
        <v>0</v>
      </c>
      <c r="Z17" s="295">
        <f t="shared" si="52"/>
        <v>0</v>
      </c>
      <c r="AA17" s="295">
        <f t="shared" si="52"/>
        <v>0</v>
      </c>
      <c r="AB17" s="295">
        <f t="shared" si="52"/>
        <v>0</v>
      </c>
      <c r="AC17" s="295">
        <f t="shared" si="52"/>
        <v>0</v>
      </c>
      <c r="AD17" s="295">
        <f t="shared" si="52"/>
        <v>0</v>
      </c>
      <c r="AE17" s="295">
        <f t="shared" si="52"/>
        <v>0</v>
      </c>
      <c r="AF17" s="295">
        <f t="shared" si="52"/>
        <v>0</v>
      </c>
      <c r="AG17" s="295">
        <f t="shared" si="52"/>
        <v>0</v>
      </c>
      <c r="AH17" s="295">
        <f t="shared" si="52"/>
        <v>0</v>
      </c>
      <c r="AI17" s="296">
        <f t="shared" si="52"/>
        <v>0</v>
      </c>
      <c r="AJ17" s="297">
        <f t="shared" si="52"/>
        <v>0</v>
      </c>
      <c r="AK17" s="295">
        <f t="shared" si="52"/>
        <v>0</v>
      </c>
      <c r="AL17" s="295">
        <f t="shared" si="52"/>
        <v>0</v>
      </c>
      <c r="AM17" s="295">
        <f t="shared" si="52"/>
        <v>0</v>
      </c>
      <c r="AN17" s="295">
        <f t="shared" si="52"/>
        <v>0</v>
      </c>
      <c r="AO17" s="295">
        <f t="shared" si="52"/>
        <v>0</v>
      </c>
      <c r="AP17" s="295">
        <f t="shared" si="52"/>
        <v>0</v>
      </c>
      <c r="AQ17" s="295">
        <f t="shared" si="52"/>
        <v>0</v>
      </c>
      <c r="AR17" s="295">
        <f t="shared" si="52"/>
        <v>0</v>
      </c>
      <c r="AS17" s="295">
        <f t="shared" si="52"/>
        <v>0</v>
      </c>
      <c r="AT17" s="295">
        <f t="shared" si="52"/>
        <v>0</v>
      </c>
      <c r="AU17" s="295">
        <f t="shared" si="52"/>
        <v>0</v>
      </c>
      <c r="AV17" s="295">
        <f t="shared" si="52"/>
        <v>0</v>
      </c>
      <c r="AW17" s="295">
        <f t="shared" si="52"/>
        <v>0</v>
      </c>
      <c r="AX17" s="295">
        <f t="shared" si="52"/>
        <v>0</v>
      </c>
      <c r="AY17" s="295">
        <f t="shared" si="52"/>
        <v>0</v>
      </c>
      <c r="AZ17" s="295">
        <f t="shared" si="52"/>
        <v>0</v>
      </c>
      <c r="BA17" s="295">
        <f t="shared" si="52"/>
        <v>0</v>
      </c>
      <c r="BB17" s="295">
        <f t="shared" si="52"/>
        <v>0</v>
      </c>
      <c r="BC17" s="295">
        <f t="shared" si="52"/>
        <v>0</v>
      </c>
      <c r="BD17" s="295">
        <f t="shared" si="52"/>
        <v>0</v>
      </c>
      <c r="BE17" s="295">
        <f t="shared" si="52"/>
        <v>0</v>
      </c>
      <c r="BF17" s="295">
        <f t="shared" si="52"/>
        <v>0</v>
      </c>
      <c r="BG17" s="295">
        <f t="shared" si="52"/>
        <v>0</v>
      </c>
      <c r="BH17" s="295">
        <f t="shared" si="52"/>
        <v>0</v>
      </c>
      <c r="BI17" s="295">
        <f t="shared" si="52"/>
        <v>0</v>
      </c>
      <c r="BJ17" s="295">
        <f t="shared" si="52"/>
        <v>0</v>
      </c>
      <c r="BK17" s="295">
        <f t="shared" si="52"/>
        <v>0</v>
      </c>
      <c r="BL17" s="295">
        <f t="shared" si="52"/>
        <v>0</v>
      </c>
      <c r="BM17" s="296">
        <f t="shared" si="52"/>
        <v>0</v>
      </c>
      <c r="BN17" s="295">
        <f t="shared" si="52"/>
        <v>0</v>
      </c>
      <c r="BO17" s="295">
        <f t="shared" si="52"/>
        <v>0</v>
      </c>
      <c r="BP17" s="295">
        <f t="shared" si="52"/>
        <v>0</v>
      </c>
      <c r="BQ17" s="295">
        <f t="shared" si="52"/>
        <v>0</v>
      </c>
      <c r="BR17" s="295">
        <f t="shared" ref="BR17:EC17" si="53">IF(BR12=1,BR$5&amp;BR6&amp;BR$11&amp;BR6&amp;BR$5,0)</f>
        <v>0</v>
      </c>
      <c r="BS17" s="295">
        <f t="shared" si="53"/>
        <v>0</v>
      </c>
      <c r="BT17" s="295">
        <f t="shared" si="53"/>
        <v>0</v>
      </c>
      <c r="BU17" s="295">
        <f t="shared" si="53"/>
        <v>0</v>
      </c>
      <c r="BV17" s="295">
        <f t="shared" si="53"/>
        <v>0</v>
      </c>
      <c r="BW17" s="295">
        <f t="shared" si="53"/>
        <v>0</v>
      </c>
      <c r="BX17" s="295">
        <f t="shared" si="53"/>
        <v>0</v>
      </c>
      <c r="BY17" s="295">
        <f t="shared" si="53"/>
        <v>0</v>
      </c>
      <c r="BZ17" s="295">
        <f t="shared" si="53"/>
        <v>0</v>
      </c>
      <c r="CA17" s="295">
        <f t="shared" si="53"/>
        <v>0</v>
      </c>
      <c r="CB17" s="295">
        <f t="shared" si="53"/>
        <v>0</v>
      </c>
      <c r="CC17" s="295">
        <f t="shared" si="53"/>
        <v>0</v>
      </c>
      <c r="CD17" s="295">
        <f t="shared" si="53"/>
        <v>0</v>
      </c>
      <c r="CE17" s="295">
        <f t="shared" si="53"/>
        <v>0</v>
      </c>
      <c r="CF17" s="295">
        <f t="shared" si="53"/>
        <v>0</v>
      </c>
      <c r="CG17" s="295">
        <f t="shared" si="53"/>
        <v>0</v>
      </c>
      <c r="CH17" s="295">
        <f t="shared" si="53"/>
        <v>0</v>
      </c>
      <c r="CI17" s="295">
        <f t="shared" si="53"/>
        <v>0</v>
      </c>
      <c r="CJ17" s="295">
        <f t="shared" si="53"/>
        <v>0</v>
      </c>
      <c r="CK17" s="295">
        <f t="shared" si="53"/>
        <v>0</v>
      </c>
      <c r="CL17" s="295">
        <f t="shared" si="53"/>
        <v>0</v>
      </c>
      <c r="CM17" s="295">
        <f t="shared" si="53"/>
        <v>0</v>
      </c>
      <c r="CN17" s="295">
        <f t="shared" si="53"/>
        <v>0</v>
      </c>
      <c r="CO17" s="295">
        <f t="shared" si="53"/>
        <v>0</v>
      </c>
      <c r="CP17" s="295">
        <f t="shared" si="53"/>
        <v>0</v>
      </c>
      <c r="CQ17" s="295">
        <f t="shared" si="53"/>
        <v>0</v>
      </c>
      <c r="CR17" s="296">
        <f t="shared" si="53"/>
        <v>0</v>
      </c>
      <c r="CS17" s="297">
        <f t="shared" si="53"/>
        <v>0</v>
      </c>
      <c r="CT17" s="295">
        <f t="shared" si="53"/>
        <v>0</v>
      </c>
      <c r="CU17" s="295">
        <f t="shared" si="53"/>
        <v>0</v>
      </c>
      <c r="CV17" s="295">
        <f t="shared" si="53"/>
        <v>0</v>
      </c>
      <c r="CW17" s="295">
        <f t="shared" si="53"/>
        <v>0</v>
      </c>
      <c r="CX17" s="295">
        <f t="shared" si="53"/>
        <v>0</v>
      </c>
      <c r="CY17" s="295">
        <f t="shared" si="53"/>
        <v>0</v>
      </c>
      <c r="CZ17" s="295">
        <f t="shared" si="53"/>
        <v>0</v>
      </c>
      <c r="DA17" s="295">
        <f t="shared" si="53"/>
        <v>0</v>
      </c>
      <c r="DB17" s="295">
        <f t="shared" si="53"/>
        <v>0</v>
      </c>
      <c r="DC17" s="295">
        <f t="shared" si="53"/>
        <v>0</v>
      </c>
      <c r="DD17" s="295">
        <f t="shared" si="53"/>
        <v>0</v>
      </c>
      <c r="DE17" s="295">
        <f t="shared" si="53"/>
        <v>0</v>
      </c>
      <c r="DF17" s="295">
        <f t="shared" si="53"/>
        <v>0</v>
      </c>
      <c r="DG17" s="295">
        <f t="shared" si="53"/>
        <v>0</v>
      </c>
      <c r="DH17" s="295">
        <f t="shared" si="53"/>
        <v>0</v>
      </c>
      <c r="DI17" s="295">
        <f t="shared" si="53"/>
        <v>0</v>
      </c>
      <c r="DJ17" s="295">
        <f t="shared" si="53"/>
        <v>0</v>
      </c>
      <c r="DK17" s="295">
        <f t="shared" si="53"/>
        <v>0</v>
      </c>
      <c r="DL17" s="295">
        <f t="shared" si="53"/>
        <v>0</v>
      </c>
      <c r="DM17" s="295">
        <f t="shared" si="53"/>
        <v>0</v>
      </c>
      <c r="DN17" s="295">
        <f t="shared" si="53"/>
        <v>0</v>
      </c>
      <c r="DO17" s="295">
        <f t="shared" si="53"/>
        <v>0</v>
      </c>
      <c r="DP17" s="295">
        <f t="shared" si="53"/>
        <v>0</v>
      </c>
      <c r="DQ17" s="295">
        <f t="shared" si="53"/>
        <v>0</v>
      </c>
      <c r="DR17" s="295">
        <f t="shared" si="53"/>
        <v>0</v>
      </c>
      <c r="DS17" s="295">
        <f t="shared" si="53"/>
        <v>0</v>
      </c>
      <c r="DT17" s="295">
        <f t="shared" si="53"/>
        <v>0</v>
      </c>
      <c r="DU17" s="295">
        <f t="shared" si="53"/>
        <v>0</v>
      </c>
      <c r="DV17" s="296">
        <f t="shared" si="53"/>
        <v>0</v>
      </c>
      <c r="DW17" s="297">
        <f t="shared" si="53"/>
        <v>0</v>
      </c>
      <c r="DX17" s="295">
        <f t="shared" si="53"/>
        <v>0</v>
      </c>
      <c r="DY17" s="295">
        <f t="shared" si="53"/>
        <v>0</v>
      </c>
      <c r="DZ17" s="295">
        <f t="shared" si="53"/>
        <v>0</v>
      </c>
      <c r="EA17" s="295">
        <f t="shared" si="53"/>
        <v>0</v>
      </c>
      <c r="EB17" s="295">
        <f t="shared" si="53"/>
        <v>0</v>
      </c>
      <c r="EC17" s="295">
        <f t="shared" si="53"/>
        <v>0</v>
      </c>
      <c r="ED17" s="295">
        <f t="shared" ref="ED17:FM17" si="54">IF(ED12=1,ED$5&amp;ED6&amp;ED$11&amp;ED6&amp;ED$5,0)</f>
        <v>0</v>
      </c>
      <c r="EE17" s="295">
        <f t="shared" si="54"/>
        <v>0</v>
      </c>
      <c r="EF17" s="295">
        <f t="shared" si="54"/>
        <v>0</v>
      </c>
      <c r="EG17" s="295">
        <f t="shared" si="54"/>
        <v>0</v>
      </c>
      <c r="EH17" s="295">
        <f t="shared" si="54"/>
        <v>0</v>
      </c>
      <c r="EI17" s="295">
        <f t="shared" si="54"/>
        <v>0</v>
      </c>
      <c r="EJ17" s="295">
        <f t="shared" si="54"/>
        <v>0</v>
      </c>
      <c r="EK17" s="295">
        <f t="shared" si="54"/>
        <v>0</v>
      </c>
      <c r="EL17" s="295">
        <f t="shared" si="54"/>
        <v>0</v>
      </c>
      <c r="EM17" s="295">
        <f t="shared" si="54"/>
        <v>0</v>
      </c>
      <c r="EN17" s="295">
        <f t="shared" si="54"/>
        <v>0</v>
      </c>
      <c r="EO17" s="295">
        <f t="shared" si="54"/>
        <v>0</v>
      </c>
      <c r="EP17" s="295">
        <f t="shared" si="54"/>
        <v>0</v>
      </c>
      <c r="EQ17" s="295">
        <f t="shared" si="54"/>
        <v>0</v>
      </c>
      <c r="ER17" s="295">
        <f t="shared" si="54"/>
        <v>0</v>
      </c>
      <c r="ES17" s="295">
        <f t="shared" si="54"/>
        <v>0</v>
      </c>
      <c r="ET17" s="295">
        <f t="shared" si="54"/>
        <v>0</v>
      </c>
      <c r="EU17" s="295">
        <f t="shared" si="54"/>
        <v>0</v>
      </c>
      <c r="EV17" s="295">
        <f t="shared" si="54"/>
        <v>0</v>
      </c>
      <c r="EW17" s="295">
        <f t="shared" si="54"/>
        <v>0</v>
      </c>
      <c r="EX17" s="295">
        <f t="shared" si="54"/>
        <v>0</v>
      </c>
      <c r="EY17" s="295">
        <f t="shared" si="54"/>
        <v>0</v>
      </c>
      <c r="EZ17" s="295">
        <f t="shared" si="54"/>
        <v>0</v>
      </c>
      <c r="FA17" s="296">
        <f t="shared" si="54"/>
        <v>0</v>
      </c>
      <c r="FB17" s="297">
        <f t="shared" ca="1" si="54"/>
        <v>0</v>
      </c>
      <c r="FC17" s="295">
        <f t="shared" ca="1" si="54"/>
        <v>0</v>
      </c>
      <c r="FD17" s="295">
        <f t="shared" ca="1" si="54"/>
        <v>0</v>
      </c>
      <c r="FE17" s="295">
        <f t="shared" ca="1" si="54"/>
        <v>0</v>
      </c>
      <c r="FF17" s="295">
        <f t="shared" ca="1" si="54"/>
        <v>0</v>
      </c>
      <c r="FG17" s="295">
        <f t="shared" ca="1" si="54"/>
        <v>0</v>
      </c>
      <c r="FH17" s="295">
        <f t="shared" ca="1" si="54"/>
        <v>0</v>
      </c>
      <c r="FI17" s="295">
        <f t="shared" ca="1" si="54"/>
        <v>0</v>
      </c>
      <c r="FJ17" s="295">
        <f t="shared" ca="1" si="54"/>
        <v>0</v>
      </c>
      <c r="FK17" s="295">
        <f t="shared" ca="1" si="54"/>
        <v>0</v>
      </c>
      <c r="FL17" s="295">
        <f t="shared" ca="1" si="54"/>
        <v>0</v>
      </c>
      <c r="FM17" s="295">
        <f t="shared" ca="1" si="54"/>
        <v>0</v>
      </c>
      <c r="FN17" s="321">
        <f ca="1">IF(FN12=1,FN$5&amp;FN6&amp;FN$11&amp;FN6&amp;FN$5,0)</f>
        <v>0</v>
      </c>
      <c r="FO17" s="295">
        <f t="shared" ref="FO17:HZ17" ca="1" si="55">IF(FO12=1,FO$5&amp;FO6&amp;FO$11&amp;FO6&amp;FO$5,0)</f>
        <v>0</v>
      </c>
      <c r="FP17" s="322">
        <f t="shared" ca="1" si="55"/>
        <v>0</v>
      </c>
      <c r="FQ17" s="295">
        <f t="shared" ca="1" si="55"/>
        <v>0</v>
      </c>
      <c r="FR17" s="295">
        <f t="shared" ca="1" si="55"/>
        <v>0</v>
      </c>
      <c r="FS17" s="295">
        <f t="shared" ca="1" si="55"/>
        <v>0</v>
      </c>
      <c r="FT17" s="295">
        <f t="shared" ca="1" si="55"/>
        <v>0</v>
      </c>
      <c r="FU17" s="295">
        <f t="shared" ca="1" si="55"/>
        <v>0</v>
      </c>
      <c r="FV17" s="295">
        <f t="shared" ca="1" si="55"/>
        <v>0</v>
      </c>
      <c r="FW17" s="295">
        <f t="shared" ca="1" si="55"/>
        <v>0</v>
      </c>
      <c r="FX17" s="295">
        <f t="shared" ca="1" si="55"/>
        <v>0</v>
      </c>
      <c r="FY17" s="295">
        <f t="shared" ca="1" si="55"/>
        <v>0</v>
      </c>
      <c r="FZ17" s="295">
        <f t="shared" ca="1" si="55"/>
        <v>0</v>
      </c>
      <c r="GA17" s="295">
        <f t="shared" ca="1" si="55"/>
        <v>0</v>
      </c>
      <c r="GB17" s="295">
        <f t="shared" ca="1" si="55"/>
        <v>0</v>
      </c>
      <c r="GC17" s="295">
        <f t="shared" ca="1" si="55"/>
        <v>0</v>
      </c>
      <c r="GD17" s="295">
        <f t="shared" ca="1" si="55"/>
        <v>0</v>
      </c>
      <c r="GE17" s="295">
        <f t="shared" ca="1" si="55"/>
        <v>0</v>
      </c>
      <c r="GF17" s="296">
        <f t="shared" ca="1" si="55"/>
        <v>0</v>
      </c>
      <c r="GG17" s="297">
        <f t="shared" si="55"/>
        <v>0</v>
      </c>
      <c r="GH17" s="295">
        <f t="shared" si="55"/>
        <v>0</v>
      </c>
      <c r="GI17" s="295">
        <f t="shared" si="55"/>
        <v>0</v>
      </c>
      <c r="GJ17" s="295">
        <f t="shared" si="55"/>
        <v>0</v>
      </c>
      <c r="GK17" s="295">
        <f t="shared" si="55"/>
        <v>0</v>
      </c>
      <c r="GL17" s="295">
        <f t="shared" si="55"/>
        <v>0</v>
      </c>
      <c r="GM17" s="295">
        <f t="shared" si="55"/>
        <v>0</v>
      </c>
      <c r="GN17" s="295">
        <f t="shared" si="55"/>
        <v>0</v>
      </c>
      <c r="GO17" s="295">
        <f t="shared" si="55"/>
        <v>0</v>
      </c>
      <c r="GP17" s="295">
        <f t="shared" si="55"/>
        <v>0</v>
      </c>
      <c r="GQ17" s="295">
        <f t="shared" si="55"/>
        <v>0</v>
      </c>
      <c r="GR17" s="295">
        <f t="shared" si="55"/>
        <v>0</v>
      </c>
      <c r="GS17" s="295">
        <f t="shared" si="55"/>
        <v>0</v>
      </c>
      <c r="GT17" s="295">
        <f t="shared" si="55"/>
        <v>0</v>
      </c>
      <c r="GU17" s="295">
        <f t="shared" si="55"/>
        <v>0</v>
      </c>
      <c r="GV17" s="295">
        <f t="shared" si="55"/>
        <v>0</v>
      </c>
      <c r="GW17" s="295">
        <f t="shared" si="55"/>
        <v>0</v>
      </c>
      <c r="GX17" s="295">
        <f t="shared" si="55"/>
        <v>0</v>
      </c>
      <c r="GY17" s="295">
        <f t="shared" si="55"/>
        <v>0</v>
      </c>
      <c r="GZ17" s="295">
        <f t="shared" si="55"/>
        <v>0</v>
      </c>
      <c r="HA17" s="295">
        <f t="shared" si="55"/>
        <v>0</v>
      </c>
      <c r="HB17" s="295">
        <f t="shared" si="55"/>
        <v>0</v>
      </c>
      <c r="HC17" s="295">
        <f t="shared" si="55"/>
        <v>0</v>
      </c>
      <c r="HD17" s="295">
        <f t="shared" si="55"/>
        <v>0</v>
      </c>
      <c r="HE17" s="295">
        <f t="shared" si="55"/>
        <v>0</v>
      </c>
      <c r="HF17" s="295">
        <f t="shared" si="55"/>
        <v>0</v>
      </c>
      <c r="HG17" s="295">
        <f t="shared" si="55"/>
        <v>0</v>
      </c>
      <c r="HH17" s="295">
        <f t="shared" si="55"/>
        <v>0</v>
      </c>
      <c r="HI17" s="295">
        <f t="shared" si="55"/>
        <v>0</v>
      </c>
      <c r="HJ17" s="296">
        <f t="shared" si="55"/>
        <v>0</v>
      </c>
      <c r="HK17" s="297">
        <f t="shared" si="55"/>
        <v>0</v>
      </c>
      <c r="HL17" s="295">
        <f t="shared" si="55"/>
        <v>0</v>
      </c>
      <c r="HM17" s="295">
        <f t="shared" si="55"/>
        <v>0</v>
      </c>
      <c r="HN17" s="295">
        <f t="shared" si="55"/>
        <v>0</v>
      </c>
      <c r="HO17" s="295">
        <f t="shared" si="55"/>
        <v>0</v>
      </c>
      <c r="HP17" s="295">
        <f t="shared" si="55"/>
        <v>0</v>
      </c>
      <c r="HQ17" s="295">
        <f t="shared" si="55"/>
        <v>0</v>
      </c>
      <c r="HR17" s="295">
        <f t="shared" si="55"/>
        <v>0</v>
      </c>
      <c r="HS17" s="295">
        <f t="shared" si="55"/>
        <v>0</v>
      </c>
      <c r="HT17" s="295">
        <f t="shared" si="55"/>
        <v>0</v>
      </c>
      <c r="HU17" s="295">
        <f t="shared" si="55"/>
        <v>0</v>
      </c>
      <c r="HV17" s="295">
        <f t="shared" si="55"/>
        <v>0</v>
      </c>
      <c r="HW17" s="295">
        <f t="shared" si="55"/>
        <v>0</v>
      </c>
      <c r="HX17" s="295">
        <f t="shared" si="55"/>
        <v>0</v>
      </c>
      <c r="HY17" s="295">
        <f t="shared" si="55"/>
        <v>0</v>
      </c>
      <c r="HZ17" s="295">
        <f t="shared" si="55"/>
        <v>0</v>
      </c>
      <c r="IA17" s="295">
        <f t="shared" ref="IA17:KL17" si="56">IF(IA12=1,IA$5&amp;IA6&amp;IA$11&amp;IA6&amp;IA$5,0)</f>
        <v>0</v>
      </c>
      <c r="IB17" s="295">
        <f t="shared" si="56"/>
        <v>0</v>
      </c>
      <c r="IC17" s="295">
        <f t="shared" si="56"/>
        <v>0</v>
      </c>
      <c r="ID17" s="295">
        <f t="shared" si="56"/>
        <v>0</v>
      </c>
      <c r="IE17" s="295">
        <f t="shared" si="56"/>
        <v>0</v>
      </c>
      <c r="IF17" s="295">
        <f t="shared" si="56"/>
        <v>0</v>
      </c>
      <c r="IG17" s="295">
        <f t="shared" si="56"/>
        <v>0</v>
      </c>
      <c r="IH17" s="295">
        <f t="shared" si="56"/>
        <v>0</v>
      </c>
      <c r="II17" s="295">
        <f t="shared" si="56"/>
        <v>0</v>
      </c>
      <c r="IJ17" s="295">
        <f t="shared" si="56"/>
        <v>0</v>
      </c>
      <c r="IK17" s="295">
        <f t="shared" si="56"/>
        <v>0</v>
      </c>
      <c r="IL17" s="295">
        <f t="shared" si="56"/>
        <v>0</v>
      </c>
      <c r="IM17" s="295">
        <f t="shared" si="56"/>
        <v>0</v>
      </c>
      <c r="IN17" s="295">
        <f t="shared" si="56"/>
        <v>0</v>
      </c>
      <c r="IO17" s="296">
        <f t="shared" si="56"/>
        <v>0</v>
      </c>
      <c r="IP17" s="297">
        <f t="shared" si="56"/>
        <v>0</v>
      </c>
      <c r="IQ17" s="295">
        <f t="shared" si="56"/>
        <v>0</v>
      </c>
      <c r="IR17" s="295">
        <f t="shared" si="56"/>
        <v>0</v>
      </c>
      <c r="IS17" s="295">
        <f t="shared" si="56"/>
        <v>0</v>
      </c>
      <c r="IT17" s="295">
        <f t="shared" si="56"/>
        <v>0</v>
      </c>
      <c r="IU17" s="295">
        <f t="shared" si="56"/>
        <v>0</v>
      </c>
      <c r="IV17" s="295">
        <f t="shared" si="56"/>
        <v>0</v>
      </c>
      <c r="IW17" s="295">
        <f t="shared" si="56"/>
        <v>0</v>
      </c>
      <c r="IX17" s="295">
        <f t="shared" si="56"/>
        <v>0</v>
      </c>
      <c r="IY17" s="295">
        <f t="shared" si="56"/>
        <v>0</v>
      </c>
      <c r="IZ17" s="295">
        <f t="shared" si="56"/>
        <v>0</v>
      </c>
      <c r="JA17" s="295">
        <f t="shared" si="56"/>
        <v>0</v>
      </c>
      <c r="JB17" s="295">
        <f t="shared" si="56"/>
        <v>0</v>
      </c>
      <c r="JC17" s="295">
        <f t="shared" si="56"/>
        <v>0</v>
      </c>
      <c r="JD17" s="295">
        <f t="shared" si="56"/>
        <v>0</v>
      </c>
      <c r="JE17" s="295">
        <f t="shared" si="56"/>
        <v>0</v>
      </c>
      <c r="JF17" s="295">
        <f t="shared" si="56"/>
        <v>0</v>
      </c>
      <c r="JG17" s="295">
        <f t="shared" si="56"/>
        <v>0</v>
      </c>
      <c r="JH17" s="295">
        <f t="shared" si="56"/>
        <v>0</v>
      </c>
      <c r="JI17" s="295">
        <f t="shared" si="56"/>
        <v>0</v>
      </c>
      <c r="JJ17" s="295">
        <f t="shared" si="56"/>
        <v>0</v>
      </c>
      <c r="JK17" s="295">
        <f t="shared" si="56"/>
        <v>0</v>
      </c>
      <c r="JL17" s="295">
        <f t="shared" si="56"/>
        <v>0</v>
      </c>
      <c r="JM17" s="295">
        <f t="shared" si="56"/>
        <v>0</v>
      </c>
      <c r="JN17" s="295">
        <f t="shared" si="56"/>
        <v>0</v>
      </c>
      <c r="JO17" s="295">
        <f t="shared" si="56"/>
        <v>0</v>
      </c>
      <c r="JP17" s="295">
        <f t="shared" si="56"/>
        <v>0</v>
      </c>
      <c r="JQ17" s="295">
        <f t="shared" si="56"/>
        <v>0</v>
      </c>
      <c r="JR17" s="295">
        <f t="shared" si="56"/>
        <v>0</v>
      </c>
      <c r="JS17" s="296">
        <f t="shared" si="56"/>
        <v>0</v>
      </c>
      <c r="JT17" s="297">
        <f t="shared" ca="1" si="56"/>
        <v>0</v>
      </c>
      <c r="JU17" s="295">
        <f t="shared" ca="1" si="56"/>
        <v>0</v>
      </c>
      <c r="JV17" s="295">
        <f t="shared" ca="1" si="56"/>
        <v>0</v>
      </c>
      <c r="JW17" s="295">
        <f t="shared" ca="1" si="56"/>
        <v>0</v>
      </c>
      <c r="JX17" s="295">
        <f t="shared" ca="1" si="56"/>
        <v>0</v>
      </c>
      <c r="JY17" s="295">
        <f t="shared" ca="1" si="56"/>
        <v>0</v>
      </c>
      <c r="JZ17" s="295">
        <f t="shared" ca="1" si="56"/>
        <v>0</v>
      </c>
      <c r="KA17" s="295">
        <f t="shared" ca="1" si="56"/>
        <v>0</v>
      </c>
      <c r="KB17" s="295">
        <f t="shared" ca="1" si="56"/>
        <v>0</v>
      </c>
      <c r="KC17" s="295">
        <f t="shared" ca="1" si="56"/>
        <v>0</v>
      </c>
      <c r="KD17" s="295">
        <f t="shared" ca="1" si="56"/>
        <v>0</v>
      </c>
      <c r="KE17" s="295">
        <f t="shared" ca="1" si="56"/>
        <v>0</v>
      </c>
      <c r="KF17" s="295">
        <f t="shared" ca="1" si="56"/>
        <v>0</v>
      </c>
      <c r="KG17" s="295">
        <f t="shared" ca="1" si="56"/>
        <v>0</v>
      </c>
      <c r="KH17" s="295">
        <f t="shared" ca="1" si="56"/>
        <v>0</v>
      </c>
      <c r="KI17" s="295">
        <f t="shared" ca="1" si="56"/>
        <v>0</v>
      </c>
      <c r="KJ17" s="295">
        <f t="shared" ca="1" si="56"/>
        <v>0</v>
      </c>
      <c r="KK17" s="295">
        <f t="shared" ca="1" si="56"/>
        <v>0</v>
      </c>
      <c r="KL17" s="295">
        <f t="shared" ca="1" si="56"/>
        <v>0</v>
      </c>
      <c r="KM17" s="295">
        <f t="shared" ref="KM17:KU17" ca="1" si="57">IF(KM12=1,KM$5&amp;KM6&amp;KM$11&amp;KM6&amp;KM$5,0)</f>
        <v>0</v>
      </c>
      <c r="KN17" s="295">
        <f t="shared" ca="1" si="57"/>
        <v>0</v>
      </c>
      <c r="KO17" s="295">
        <f t="shared" ca="1" si="57"/>
        <v>0</v>
      </c>
      <c r="KP17" s="295">
        <f t="shared" ca="1" si="57"/>
        <v>0</v>
      </c>
      <c r="KQ17" s="295">
        <f t="shared" ca="1" si="57"/>
        <v>0</v>
      </c>
      <c r="KR17" s="295">
        <f t="shared" ca="1" si="57"/>
        <v>0</v>
      </c>
      <c r="KS17" s="295">
        <f t="shared" ca="1" si="57"/>
        <v>0</v>
      </c>
      <c r="KT17" s="295">
        <f t="shared" ca="1" si="57"/>
        <v>0</v>
      </c>
      <c r="KU17" s="295">
        <f t="shared" ca="1" si="57"/>
        <v>0</v>
      </c>
      <c r="KV17" s="321">
        <f t="shared" ref="KV17:NG17" ca="1" si="58">IF(KV12=1,KV$5&amp;KV6&amp;KV$11&amp;KV6&amp;KV$5,0)</f>
        <v>0</v>
      </c>
      <c r="KW17" s="295">
        <f t="shared" ca="1" si="58"/>
        <v>0</v>
      </c>
      <c r="KX17" s="296">
        <f t="shared" ca="1" si="58"/>
        <v>0</v>
      </c>
      <c r="KY17" s="297">
        <f t="shared" ca="1" si="58"/>
        <v>0</v>
      </c>
      <c r="KZ17" s="295">
        <f t="shared" ca="1" si="58"/>
        <v>0</v>
      </c>
      <c r="LA17" s="322">
        <f t="shared" ca="1" si="58"/>
        <v>0</v>
      </c>
      <c r="LB17" s="295">
        <f t="shared" ca="1" si="58"/>
        <v>0</v>
      </c>
      <c r="LC17" s="295">
        <f t="shared" ca="1" si="58"/>
        <v>0</v>
      </c>
      <c r="LD17" s="295">
        <f t="shared" ca="1" si="58"/>
        <v>0</v>
      </c>
      <c r="LE17" s="295">
        <f t="shared" ca="1" si="58"/>
        <v>0</v>
      </c>
      <c r="LF17" s="295">
        <f t="shared" ca="1" si="58"/>
        <v>0</v>
      </c>
      <c r="LG17" s="295">
        <f t="shared" ca="1" si="58"/>
        <v>0</v>
      </c>
      <c r="LH17" s="295">
        <f t="shared" ca="1" si="58"/>
        <v>0</v>
      </c>
      <c r="LI17" s="295">
        <f t="shared" ca="1" si="58"/>
        <v>0</v>
      </c>
      <c r="LJ17" s="295">
        <f t="shared" ca="1" si="58"/>
        <v>0</v>
      </c>
      <c r="LK17" s="295">
        <f t="shared" ca="1" si="58"/>
        <v>0</v>
      </c>
      <c r="LL17" s="295">
        <f t="shared" ca="1" si="58"/>
        <v>0</v>
      </c>
      <c r="LM17" s="295">
        <f t="shared" ca="1" si="58"/>
        <v>0</v>
      </c>
      <c r="LN17" s="295">
        <f t="shared" ca="1" si="58"/>
        <v>0</v>
      </c>
      <c r="LO17" s="295">
        <f t="shared" ca="1" si="58"/>
        <v>0</v>
      </c>
      <c r="LP17" s="295">
        <f t="shared" ca="1" si="58"/>
        <v>0</v>
      </c>
      <c r="LQ17" s="295">
        <f t="shared" ca="1" si="58"/>
        <v>0</v>
      </c>
      <c r="LR17" s="295">
        <f t="shared" ca="1" si="58"/>
        <v>0</v>
      </c>
      <c r="LS17" s="295">
        <f t="shared" ca="1" si="58"/>
        <v>0</v>
      </c>
      <c r="LT17" s="295">
        <f t="shared" ca="1" si="58"/>
        <v>0</v>
      </c>
      <c r="LU17" s="295">
        <f t="shared" ca="1" si="58"/>
        <v>0</v>
      </c>
      <c r="LV17" s="295">
        <f t="shared" ca="1" si="58"/>
        <v>0</v>
      </c>
      <c r="LW17" s="295">
        <f t="shared" ca="1" si="58"/>
        <v>0</v>
      </c>
      <c r="LX17" s="295">
        <f t="shared" ca="1" si="58"/>
        <v>0</v>
      </c>
      <c r="LY17" s="295">
        <f t="shared" ca="1" si="58"/>
        <v>0</v>
      </c>
      <c r="LZ17" s="295">
        <f t="shared" ca="1" si="58"/>
        <v>0</v>
      </c>
      <c r="MA17" s="295">
        <f t="shared" ca="1" si="58"/>
        <v>0</v>
      </c>
      <c r="MB17" s="295">
        <f t="shared" ca="1" si="58"/>
        <v>0</v>
      </c>
      <c r="MC17" s="296">
        <f t="shared" ca="1" si="58"/>
        <v>0</v>
      </c>
      <c r="MD17" s="297">
        <f t="shared" si="58"/>
        <v>0</v>
      </c>
      <c r="ME17" s="295">
        <f t="shared" si="58"/>
        <v>0</v>
      </c>
      <c r="MF17" s="295">
        <f t="shared" si="58"/>
        <v>0</v>
      </c>
      <c r="MG17" s="295">
        <f t="shared" si="58"/>
        <v>0</v>
      </c>
      <c r="MH17" s="295">
        <f t="shared" si="58"/>
        <v>0</v>
      </c>
      <c r="MI17" s="295">
        <f t="shared" si="58"/>
        <v>0</v>
      </c>
      <c r="MJ17" s="295">
        <f t="shared" si="58"/>
        <v>0</v>
      </c>
      <c r="MK17" s="295">
        <f t="shared" si="58"/>
        <v>0</v>
      </c>
      <c r="ML17" s="295">
        <f t="shared" si="58"/>
        <v>0</v>
      </c>
      <c r="MM17" s="295">
        <f t="shared" si="58"/>
        <v>0</v>
      </c>
      <c r="MN17" s="295">
        <f t="shared" si="58"/>
        <v>0</v>
      </c>
      <c r="MO17" s="295">
        <f t="shared" si="58"/>
        <v>0</v>
      </c>
      <c r="MP17" s="295">
        <f t="shared" si="58"/>
        <v>0</v>
      </c>
      <c r="MQ17" s="295">
        <f t="shared" si="58"/>
        <v>0</v>
      </c>
      <c r="MR17" s="295">
        <f t="shared" si="58"/>
        <v>0</v>
      </c>
      <c r="MS17" s="295">
        <f t="shared" si="58"/>
        <v>0</v>
      </c>
      <c r="MT17" s="295">
        <f t="shared" si="58"/>
        <v>0</v>
      </c>
      <c r="MU17" s="295">
        <f t="shared" si="58"/>
        <v>0</v>
      </c>
      <c r="MV17" s="295">
        <f t="shared" si="58"/>
        <v>0</v>
      </c>
      <c r="MW17" s="295">
        <f t="shared" si="58"/>
        <v>0</v>
      </c>
      <c r="MX17" s="295">
        <f t="shared" si="58"/>
        <v>0</v>
      </c>
      <c r="MY17" s="295">
        <f t="shared" si="58"/>
        <v>0</v>
      </c>
      <c r="MZ17" s="295">
        <f t="shared" si="58"/>
        <v>0</v>
      </c>
      <c r="NA17" s="295">
        <f t="shared" si="58"/>
        <v>0</v>
      </c>
      <c r="NB17" s="295">
        <f t="shared" si="58"/>
        <v>0</v>
      </c>
      <c r="NC17" s="295">
        <f t="shared" si="58"/>
        <v>0</v>
      </c>
      <c r="ND17" s="295">
        <f t="shared" si="58"/>
        <v>0</v>
      </c>
      <c r="NE17" s="295">
        <f t="shared" si="58"/>
        <v>0</v>
      </c>
      <c r="NF17" s="296">
        <f t="shared" si="58"/>
        <v>0</v>
      </c>
      <c r="NG17" s="297">
        <f t="shared" si="58"/>
        <v>0</v>
      </c>
      <c r="NH17" s="295">
        <f t="shared" ref="NH17:OK17" si="59">IF(NH12=1,NH$5&amp;NH6&amp;NH$11&amp;NH6&amp;NH$5,0)</f>
        <v>0</v>
      </c>
      <c r="NI17" s="295">
        <f t="shared" si="59"/>
        <v>0</v>
      </c>
      <c r="NJ17" s="295">
        <f t="shared" si="59"/>
        <v>0</v>
      </c>
      <c r="NK17" s="295">
        <f t="shared" si="59"/>
        <v>0</v>
      </c>
      <c r="NL17" s="295">
        <f t="shared" si="59"/>
        <v>0</v>
      </c>
      <c r="NM17" s="295">
        <f t="shared" si="59"/>
        <v>0</v>
      </c>
      <c r="NN17" s="295">
        <f t="shared" si="59"/>
        <v>0</v>
      </c>
      <c r="NO17" s="295">
        <f t="shared" si="59"/>
        <v>0</v>
      </c>
      <c r="NP17" s="295">
        <f t="shared" si="59"/>
        <v>0</v>
      </c>
      <c r="NQ17" s="295">
        <f t="shared" si="59"/>
        <v>0</v>
      </c>
      <c r="NR17" s="295">
        <f t="shared" si="59"/>
        <v>0</v>
      </c>
      <c r="NS17" s="295">
        <f t="shared" si="59"/>
        <v>0</v>
      </c>
      <c r="NT17" s="295">
        <f t="shared" si="59"/>
        <v>0</v>
      </c>
      <c r="NU17" s="295">
        <f t="shared" si="59"/>
        <v>0</v>
      </c>
      <c r="NV17" s="295">
        <f t="shared" si="59"/>
        <v>0</v>
      </c>
      <c r="NW17" s="295">
        <f t="shared" si="59"/>
        <v>0</v>
      </c>
      <c r="NX17" s="295">
        <f t="shared" si="59"/>
        <v>0</v>
      </c>
      <c r="NY17" s="295">
        <f t="shared" si="59"/>
        <v>0</v>
      </c>
      <c r="NZ17" s="295">
        <f t="shared" si="59"/>
        <v>0</v>
      </c>
      <c r="OA17" s="295">
        <f t="shared" si="59"/>
        <v>0</v>
      </c>
      <c r="OB17" s="295">
        <f t="shared" si="59"/>
        <v>0</v>
      </c>
      <c r="OC17" s="295">
        <f t="shared" si="59"/>
        <v>0</v>
      </c>
      <c r="OD17" s="295">
        <f t="shared" si="59"/>
        <v>0</v>
      </c>
      <c r="OE17" s="295">
        <f t="shared" si="59"/>
        <v>0</v>
      </c>
      <c r="OF17" s="295">
        <f t="shared" si="59"/>
        <v>0</v>
      </c>
      <c r="OG17" s="295">
        <f t="shared" si="59"/>
        <v>0</v>
      </c>
      <c r="OH17" s="295">
        <f t="shared" si="59"/>
        <v>0</v>
      </c>
      <c r="OI17" s="295">
        <f t="shared" si="59"/>
        <v>0</v>
      </c>
      <c r="OJ17" s="295">
        <f t="shared" si="59"/>
        <v>0</v>
      </c>
      <c r="OK17" s="296">
        <f t="shared" si="59"/>
        <v>0</v>
      </c>
    </row>
    <row r="18" spans="2:401" ht="13.5" customHeight="1" x14ac:dyDescent="0.15">
      <c r="B18" s="302" t="s">
        <v>9</v>
      </c>
      <c r="C18" s="402" t="s">
        <v>108</v>
      </c>
      <c r="D18" s="303"/>
      <c r="E18" s="223">
        <f t="shared" ref="E18:BP18" si="60">IF(E13=1,E$5&amp;E7&amp;E$11&amp;E7&amp;E$5,0)</f>
        <v>0</v>
      </c>
      <c r="F18">
        <f t="shared" si="60"/>
        <v>0</v>
      </c>
      <c r="G18">
        <f t="shared" si="60"/>
        <v>0</v>
      </c>
      <c r="H18">
        <f t="shared" si="60"/>
        <v>0</v>
      </c>
      <c r="I18">
        <f t="shared" si="60"/>
        <v>0</v>
      </c>
      <c r="J18">
        <f t="shared" si="60"/>
        <v>0</v>
      </c>
      <c r="K18">
        <f t="shared" si="60"/>
        <v>0</v>
      </c>
      <c r="L18">
        <f t="shared" si="60"/>
        <v>0</v>
      </c>
      <c r="M18">
        <f t="shared" si="60"/>
        <v>0</v>
      </c>
      <c r="N18">
        <f t="shared" si="60"/>
        <v>0</v>
      </c>
      <c r="O18">
        <f t="shared" si="60"/>
        <v>0</v>
      </c>
      <c r="P18">
        <f t="shared" si="60"/>
        <v>0</v>
      </c>
      <c r="Q18">
        <f t="shared" si="60"/>
        <v>0</v>
      </c>
      <c r="R18">
        <f t="shared" si="60"/>
        <v>0</v>
      </c>
      <c r="S18">
        <f t="shared" si="60"/>
        <v>0</v>
      </c>
      <c r="T18">
        <f t="shared" si="60"/>
        <v>0</v>
      </c>
      <c r="U18">
        <f t="shared" si="60"/>
        <v>0</v>
      </c>
      <c r="V18">
        <f t="shared" si="60"/>
        <v>0</v>
      </c>
      <c r="W18">
        <f t="shared" si="60"/>
        <v>0</v>
      </c>
      <c r="X18">
        <f t="shared" si="60"/>
        <v>0</v>
      </c>
      <c r="Y18">
        <f t="shared" si="60"/>
        <v>0</v>
      </c>
      <c r="Z18">
        <f t="shared" si="60"/>
        <v>0</v>
      </c>
      <c r="AA18">
        <f t="shared" si="60"/>
        <v>0</v>
      </c>
      <c r="AB18">
        <f t="shared" si="60"/>
        <v>0</v>
      </c>
      <c r="AC18">
        <f t="shared" si="60"/>
        <v>0</v>
      </c>
      <c r="AD18">
        <f t="shared" si="60"/>
        <v>0</v>
      </c>
      <c r="AE18">
        <f t="shared" si="60"/>
        <v>0</v>
      </c>
      <c r="AF18">
        <f t="shared" si="60"/>
        <v>0</v>
      </c>
      <c r="AG18">
        <f t="shared" si="60"/>
        <v>0</v>
      </c>
      <c r="AH18">
        <f t="shared" si="60"/>
        <v>0</v>
      </c>
      <c r="AI18" s="158">
        <f t="shared" si="60"/>
        <v>0</v>
      </c>
      <c r="AJ18" s="223">
        <f t="shared" si="60"/>
        <v>0</v>
      </c>
      <c r="AK18">
        <f t="shared" si="60"/>
        <v>0</v>
      </c>
      <c r="AL18">
        <f t="shared" si="60"/>
        <v>0</v>
      </c>
      <c r="AM18">
        <f t="shared" si="60"/>
        <v>0</v>
      </c>
      <c r="AN18">
        <f t="shared" si="60"/>
        <v>0</v>
      </c>
      <c r="AO18">
        <f t="shared" si="60"/>
        <v>0</v>
      </c>
      <c r="AP18">
        <f t="shared" si="60"/>
        <v>0</v>
      </c>
      <c r="AQ18">
        <f t="shared" si="60"/>
        <v>0</v>
      </c>
      <c r="AR18">
        <f t="shared" si="60"/>
        <v>0</v>
      </c>
      <c r="AS18">
        <f t="shared" si="60"/>
        <v>0</v>
      </c>
      <c r="AT18">
        <f t="shared" si="60"/>
        <v>0</v>
      </c>
      <c r="AU18">
        <f t="shared" si="60"/>
        <v>0</v>
      </c>
      <c r="AV18">
        <f t="shared" si="60"/>
        <v>0</v>
      </c>
      <c r="AW18">
        <f t="shared" si="60"/>
        <v>0</v>
      </c>
      <c r="AX18">
        <f t="shared" si="60"/>
        <v>0</v>
      </c>
      <c r="AY18">
        <f t="shared" si="60"/>
        <v>0</v>
      </c>
      <c r="AZ18">
        <f t="shared" si="60"/>
        <v>0</v>
      </c>
      <c r="BA18">
        <f t="shared" si="60"/>
        <v>0</v>
      </c>
      <c r="BB18">
        <f t="shared" si="60"/>
        <v>0</v>
      </c>
      <c r="BC18">
        <f t="shared" si="60"/>
        <v>0</v>
      </c>
      <c r="BD18">
        <f t="shared" si="60"/>
        <v>0</v>
      </c>
      <c r="BE18">
        <f t="shared" si="60"/>
        <v>0</v>
      </c>
      <c r="BF18">
        <f t="shared" si="60"/>
        <v>0</v>
      </c>
      <c r="BG18">
        <f t="shared" si="60"/>
        <v>0</v>
      </c>
      <c r="BH18">
        <f t="shared" si="60"/>
        <v>0</v>
      </c>
      <c r="BI18">
        <f t="shared" si="60"/>
        <v>0</v>
      </c>
      <c r="BJ18">
        <f t="shared" si="60"/>
        <v>0</v>
      </c>
      <c r="BK18">
        <f t="shared" si="60"/>
        <v>0</v>
      </c>
      <c r="BL18">
        <f t="shared" si="60"/>
        <v>0</v>
      </c>
      <c r="BM18" s="158">
        <f t="shared" si="60"/>
        <v>0</v>
      </c>
      <c r="BN18">
        <f t="shared" si="60"/>
        <v>0</v>
      </c>
      <c r="BO18">
        <f t="shared" si="60"/>
        <v>0</v>
      </c>
      <c r="BP18">
        <f t="shared" si="60"/>
        <v>0</v>
      </c>
      <c r="BQ18">
        <f t="shared" ref="BQ18:EB18" si="61">IF(BQ13=1,BQ$5&amp;BQ7&amp;BQ$11&amp;BQ7&amp;BQ$5,0)</f>
        <v>0</v>
      </c>
      <c r="BR18">
        <f t="shared" si="61"/>
        <v>0</v>
      </c>
      <c r="BS18">
        <f t="shared" si="61"/>
        <v>0</v>
      </c>
      <c r="BT18">
        <f t="shared" si="61"/>
        <v>0</v>
      </c>
      <c r="BU18">
        <f t="shared" si="61"/>
        <v>0</v>
      </c>
      <c r="BV18">
        <f t="shared" si="61"/>
        <v>0</v>
      </c>
      <c r="BW18">
        <f t="shared" si="61"/>
        <v>0</v>
      </c>
      <c r="BX18">
        <f t="shared" si="61"/>
        <v>0</v>
      </c>
      <c r="BY18">
        <f t="shared" si="61"/>
        <v>0</v>
      </c>
      <c r="BZ18">
        <f t="shared" si="61"/>
        <v>0</v>
      </c>
      <c r="CA18">
        <f t="shared" si="61"/>
        <v>0</v>
      </c>
      <c r="CB18">
        <f t="shared" si="61"/>
        <v>0</v>
      </c>
      <c r="CC18">
        <f t="shared" si="61"/>
        <v>0</v>
      </c>
      <c r="CD18">
        <f t="shared" si="61"/>
        <v>0</v>
      </c>
      <c r="CE18">
        <f t="shared" si="61"/>
        <v>0</v>
      </c>
      <c r="CF18">
        <f t="shared" si="61"/>
        <v>0</v>
      </c>
      <c r="CG18">
        <f t="shared" si="61"/>
        <v>0</v>
      </c>
      <c r="CH18">
        <f t="shared" si="61"/>
        <v>0</v>
      </c>
      <c r="CI18">
        <f t="shared" si="61"/>
        <v>0</v>
      </c>
      <c r="CJ18">
        <f t="shared" si="61"/>
        <v>0</v>
      </c>
      <c r="CK18">
        <f t="shared" si="61"/>
        <v>0</v>
      </c>
      <c r="CL18">
        <f t="shared" si="61"/>
        <v>0</v>
      </c>
      <c r="CM18">
        <f t="shared" si="61"/>
        <v>0</v>
      </c>
      <c r="CN18">
        <f t="shared" si="61"/>
        <v>0</v>
      </c>
      <c r="CO18">
        <f t="shared" si="61"/>
        <v>0</v>
      </c>
      <c r="CP18">
        <f t="shared" si="61"/>
        <v>0</v>
      </c>
      <c r="CQ18">
        <f t="shared" si="61"/>
        <v>0</v>
      </c>
      <c r="CR18" s="158">
        <f t="shared" si="61"/>
        <v>0</v>
      </c>
      <c r="CS18" s="223">
        <f t="shared" si="61"/>
        <v>0</v>
      </c>
      <c r="CT18">
        <f t="shared" si="61"/>
        <v>0</v>
      </c>
      <c r="CU18">
        <f t="shared" si="61"/>
        <v>0</v>
      </c>
      <c r="CV18">
        <f t="shared" si="61"/>
        <v>0</v>
      </c>
      <c r="CW18">
        <f t="shared" si="61"/>
        <v>0</v>
      </c>
      <c r="CX18">
        <f t="shared" si="61"/>
        <v>0</v>
      </c>
      <c r="CY18">
        <f t="shared" si="61"/>
        <v>0</v>
      </c>
      <c r="CZ18">
        <f t="shared" si="61"/>
        <v>0</v>
      </c>
      <c r="DA18">
        <f t="shared" si="61"/>
        <v>0</v>
      </c>
      <c r="DB18">
        <f t="shared" si="61"/>
        <v>0</v>
      </c>
      <c r="DC18">
        <f t="shared" si="61"/>
        <v>0</v>
      </c>
      <c r="DD18">
        <f t="shared" si="61"/>
        <v>0</v>
      </c>
      <c r="DE18">
        <f t="shared" si="61"/>
        <v>0</v>
      </c>
      <c r="DF18">
        <f t="shared" si="61"/>
        <v>0</v>
      </c>
      <c r="DG18">
        <f t="shared" si="61"/>
        <v>0</v>
      </c>
      <c r="DH18">
        <f t="shared" si="61"/>
        <v>0</v>
      </c>
      <c r="DI18">
        <f t="shared" si="61"/>
        <v>0</v>
      </c>
      <c r="DJ18">
        <f t="shared" si="61"/>
        <v>0</v>
      </c>
      <c r="DK18">
        <f t="shared" si="61"/>
        <v>0</v>
      </c>
      <c r="DL18">
        <f t="shared" si="61"/>
        <v>0</v>
      </c>
      <c r="DM18">
        <f t="shared" si="61"/>
        <v>0</v>
      </c>
      <c r="DN18">
        <f t="shared" si="61"/>
        <v>0</v>
      </c>
      <c r="DO18">
        <f t="shared" si="61"/>
        <v>0</v>
      </c>
      <c r="DP18">
        <f t="shared" si="61"/>
        <v>0</v>
      </c>
      <c r="DQ18">
        <f t="shared" si="61"/>
        <v>0</v>
      </c>
      <c r="DR18">
        <f t="shared" si="61"/>
        <v>0</v>
      </c>
      <c r="DS18">
        <f t="shared" si="61"/>
        <v>0</v>
      </c>
      <c r="DT18">
        <f t="shared" si="61"/>
        <v>0</v>
      </c>
      <c r="DU18">
        <f t="shared" si="61"/>
        <v>0</v>
      </c>
      <c r="DV18" s="158">
        <f t="shared" si="61"/>
        <v>0</v>
      </c>
      <c r="DW18" s="223">
        <f t="shared" si="61"/>
        <v>0</v>
      </c>
      <c r="DX18">
        <f t="shared" si="61"/>
        <v>0</v>
      </c>
      <c r="DY18">
        <f t="shared" si="61"/>
        <v>0</v>
      </c>
      <c r="DZ18">
        <f t="shared" si="61"/>
        <v>0</v>
      </c>
      <c r="EA18">
        <f t="shared" si="61"/>
        <v>0</v>
      </c>
      <c r="EB18">
        <f t="shared" si="61"/>
        <v>0</v>
      </c>
      <c r="EC18">
        <f t="shared" ref="EC18:GN18" si="62">IF(EC13=1,EC$5&amp;EC7&amp;EC$11&amp;EC7&amp;EC$5,0)</f>
        <v>0</v>
      </c>
      <c r="ED18">
        <f t="shared" si="62"/>
        <v>0</v>
      </c>
      <c r="EE18">
        <f t="shared" si="62"/>
        <v>0</v>
      </c>
      <c r="EF18">
        <f t="shared" si="62"/>
        <v>0</v>
      </c>
      <c r="EG18">
        <f t="shared" si="62"/>
        <v>0</v>
      </c>
      <c r="EH18">
        <f t="shared" si="62"/>
        <v>0</v>
      </c>
      <c r="EI18">
        <f t="shared" si="62"/>
        <v>0</v>
      </c>
      <c r="EJ18">
        <f t="shared" si="62"/>
        <v>0</v>
      </c>
      <c r="EK18">
        <f t="shared" si="62"/>
        <v>0</v>
      </c>
      <c r="EL18">
        <f t="shared" si="62"/>
        <v>0</v>
      </c>
      <c r="EM18">
        <f t="shared" si="62"/>
        <v>0</v>
      </c>
      <c r="EN18">
        <f t="shared" si="62"/>
        <v>0</v>
      </c>
      <c r="EO18">
        <f t="shared" si="62"/>
        <v>0</v>
      </c>
      <c r="EP18">
        <f t="shared" si="62"/>
        <v>0</v>
      </c>
      <c r="EQ18">
        <f t="shared" si="62"/>
        <v>0</v>
      </c>
      <c r="ER18">
        <f t="shared" si="62"/>
        <v>0</v>
      </c>
      <c r="ES18">
        <f t="shared" si="62"/>
        <v>0</v>
      </c>
      <c r="ET18">
        <f t="shared" si="62"/>
        <v>0</v>
      </c>
      <c r="EU18">
        <f t="shared" si="62"/>
        <v>0</v>
      </c>
      <c r="EV18">
        <f t="shared" si="62"/>
        <v>0</v>
      </c>
      <c r="EW18">
        <f t="shared" si="62"/>
        <v>0</v>
      </c>
      <c r="EX18">
        <f t="shared" si="62"/>
        <v>0</v>
      </c>
      <c r="EY18">
        <f t="shared" si="62"/>
        <v>0</v>
      </c>
      <c r="EZ18">
        <f t="shared" si="62"/>
        <v>0</v>
      </c>
      <c r="FA18" s="158">
        <f t="shared" si="62"/>
        <v>0</v>
      </c>
      <c r="FB18" s="223">
        <f t="shared" ca="1" si="62"/>
        <v>0</v>
      </c>
      <c r="FC18">
        <f t="shared" ca="1" si="62"/>
        <v>0</v>
      </c>
      <c r="FD18">
        <f t="shared" ca="1" si="62"/>
        <v>0</v>
      </c>
      <c r="FE18">
        <f t="shared" ca="1" si="62"/>
        <v>0</v>
      </c>
      <c r="FF18">
        <f t="shared" ca="1" si="62"/>
        <v>0</v>
      </c>
      <c r="FG18">
        <f t="shared" ca="1" si="62"/>
        <v>0</v>
      </c>
      <c r="FH18">
        <f t="shared" ca="1" si="62"/>
        <v>0</v>
      </c>
      <c r="FI18">
        <f t="shared" ca="1" si="62"/>
        <v>0</v>
      </c>
      <c r="FJ18">
        <f t="shared" ca="1" si="62"/>
        <v>0</v>
      </c>
      <c r="FK18">
        <f t="shared" ca="1" si="62"/>
        <v>0</v>
      </c>
      <c r="FL18">
        <f t="shared" ca="1" si="62"/>
        <v>0</v>
      </c>
      <c r="FM18">
        <f t="shared" ca="1" si="62"/>
        <v>0</v>
      </c>
      <c r="FN18" s="349">
        <f ca="1">IF(FN13=1,FN$5&amp;FN7&amp;FN$11&amp;FN7&amp;FN$5,0)</f>
        <v>0</v>
      </c>
      <c r="FO18">
        <f t="shared" ca="1" si="62"/>
        <v>0</v>
      </c>
      <c r="FP18" s="350">
        <f t="shared" ca="1" si="62"/>
        <v>0</v>
      </c>
      <c r="FQ18">
        <f t="shared" ca="1" si="62"/>
        <v>0</v>
      </c>
      <c r="FR18">
        <f t="shared" ca="1" si="62"/>
        <v>0</v>
      </c>
      <c r="FS18">
        <f t="shared" ca="1" si="62"/>
        <v>0</v>
      </c>
      <c r="FT18">
        <f t="shared" ca="1" si="62"/>
        <v>0</v>
      </c>
      <c r="FU18">
        <f t="shared" ca="1" si="62"/>
        <v>0</v>
      </c>
      <c r="FV18">
        <f t="shared" ca="1" si="62"/>
        <v>0</v>
      </c>
      <c r="FW18">
        <f t="shared" ca="1" si="62"/>
        <v>0</v>
      </c>
      <c r="FX18">
        <f t="shared" ca="1" si="62"/>
        <v>0</v>
      </c>
      <c r="FY18">
        <f t="shared" ca="1" si="62"/>
        <v>0</v>
      </c>
      <c r="FZ18">
        <f t="shared" ca="1" si="62"/>
        <v>0</v>
      </c>
      <c r="GA18">
        <f t="shared" ca="1" si="62"/>
        <v>0</v>
      </c>
      <c r="GB18">
        <f t="shared" ca="1" si="62"/>
        <v>0</v>
      </c>
      <c r="GC18">
        <f t="shared" ca="1" si="62"/>
        <v>0</v>
      </c>
      <c r="GD18">
        <f t="shared" ca="1" si="62"/>
        <v>0</v>
      </c>
      <c r="GE18">
        <f t="shared" ca="1" si="62"/>
        <v>0</v>
      </c>
      <c r="GF18" s="158">
        <f t="shared" ca="1" si="62"/>
        <v>0</v>
      </c>
      <c r="GG18" s="223">
        <f t="shared" si="62"/>
        <v>0</v>
      </c>
      <c r="GH18">
        <f t="shared" si="62"/>
        <v>0</v>
      </c>
      <c r="GI18">
        <f t="shared" si="62"/>
        <v>0</v>
      </c>
      <c r="GJ18">
        <f t="shared" si="62"/>
        <v>0</v>
      </c>
      <c r="GK18">
        <f t="shared" si="62"/>
        <v>0</v>
      </c>
      <c r="GL18">
        <f t="shared" si="62"/>
        <v>0</v>
      </c>
      <c r="GM18">
        <f t="shared" si="62"/>
        <v>0</v>
      </c>
      <c r="GN18">
        <f t="shared" si="62"/>
        <v>0</v>
      </c>
      <c r="GO18">
        <f t="shared" ref="GO18:IZ18" si="63">IF(GO13=1,GO$5&amp;GO7&amp;GO$11&amp;GO7&amp;GO$5,0)</f>
        <v>0</v>
      </c>
      <c r="GP18">
        <f t="shared" si="63"/>
        <v>0</v>
      </c>
      <c r="GQ18">
        <f t="shared" si="63"/>
        <v>0</v>
      </c>
      <c r="GR18">
        <f t="shared" si="63"/>
        <v>0</v>
      </c>
      <c r="GS18">
        <f t="shared" si="63"/>
        <v>0</v>
      </c>
      <c r="GT18">
        <f t="shared" si="63"/>
        <v>0</v>
      </c>
      <c r="GU18">
        <f t="shared" si="63"/>
        <v>0</v>
      </c>
      <c r="GV18">
        <f t="shared" si="63"/>
        <v>0</v>
      </c>
      <c r="GW18">
        <f t="shared" si="63"/>
        <v>0</v>
      </c>
      <c r="GX18">
        <f t="shared" si="63"/>
        <v>0</v>
      </c>
      <c r="GY18">
        <f t="shared" si="63"/>
        <v>0</v>
      </c>
      <c r="GZ18">
        <f t="shared" si="63"/>
        <v>0</v>
      </c>
      <c r="HA18">
        <f t="shared" si="63"/>
        <v>0</v>
      </c>
      <c r="HB18">
        <f t="shared" si="63"/>
        <v>0</v>
      </c>
      <c r="HC18">
        <f t="shared" si="63"/>
        <v>0</v>
      </c>
      <c r="HD18">
        <f t="shared" si="63"/>
        <v>0</v>
      </c>
      <c r="HE18">
        <f t="shared" si="63"/>
        <v>0</v>
      </c>
      <c r="HF18">
        <f t="shared" si="63"/>
        <v>0</v>
      </c>
      <c r="HG18">
        <f t="shared" si="63"/>
        <v>0</v>
      </c>
      <c r="HH18">
        <f t="shared" si="63"/>
        <v>0</v>
      </c>
      <c r="HI18">
        <f t="shared" si="63"/>
        <v>0</v>
      </c>
      <c r="HJ18" s="158">
        <f t="shared" si="63"/>
        <v>0</v>
      </c>
      <c r="HK18" s="223">
        <f t="shared" si="63"/>
        <v>0</v>
      </c>
      <c r="HL18">
        <f t="shared" si="63"/>
        <v>0</v>
      </c>
      <c r="HM18">
        <f t="shared" si="63"/>
        <v>0</v>
      </c>
      <c r="HN18">
        <f t="shared" si="63"/>
        <v>0</v>
      </c>
      <c r="HO18">
        <f t="shared" si="63"/>
        <v>0</v>
      </c>
      <c r="HP18">
        <f t="shared" si="63"/>
        <v>0</v>
      </c>
      <c r="HQ18">
        <f t="shared" si="63"/>
        <v>0</v>
      </c>
      <c r="HR18">
        <f t="shared" si="63"/>
        <v>0</v>
      </c>
      <c r="HS18">
        <f t="shared" si="63"/>
        <v>0</v>
      </c>
      <c r="HT18">
        <f t="shared" si="63"/>
        <v>0</v>
      </c>
      <c r="HU18">
        <f t="shared" si="63"/>
        <v>0</v>
      </c>
      <c r="HV18">
        <f t="shared" si="63"/>
        <v>0</v>
      </c>
      <c r="HW18">
        <f t="shared" si="63"/>
        <v>0</v>
      </c>
      <c r="HX18">
        <f t="shared" si="63"/>
        <v>0</v>
      </c>
      <c r="HY18">
        <f t="shared" si="63"/>
        <v>0</v>
      </c>
      <c r="HZ18">
        <f t="shared" si="63"/>
        <v>0</v>
      </c>
      <c r="IA18">
        <f t="shared" si="63"/>
        <v>0</v>
      </c>
      <c r="IB18">
        <f t="shared" si="63"/>
        <v>0</v>
      </c>
      <c r="IC18">
        <f t="shared" si="63"/>
        <v>0</v>
      </c>
      <c r="ID18">
        <f t="shared" si="63"/>
        <v>0</v>
      </c>
      <c r="IE18">
        <f t="shared" si="63"/>
        <v>0</v>
      </c>
      <c r="IF18">
        <f t="shared" si="63"/>
        <v>0</v>
      </c>
      <c r="IG18">
        <f t="shared" si="63"/>
        <v>0</v>
      </c>
      <c r="IH18">
        <f t="shared" si="63"/>
        <v>0</v>
      </c>
      <c r="II18">
        <f t="shared" si="63"/>
        <v>0</v>
      </c>
      <c r="IJ18">
        <f t="shared" si="63"/>
        <v>0</v>
      </c>
      <c r="IK18">
        <f t="shared" si="63"/>
        <v>0</v>
      </c>
      <c r="IL18">
        <f t="shared" si="63"/>
        <v>0</v>
      </c>
      <c r="IM18">
        <f t="shared" si="63"/>
        <v>0</v>
      </c>
      <c r="IN18">
        <f t="shared" si="63"/>
        <v>0</v>
      </c>
      <c r="IO18" s="158">
        <f t="shared" si="63"/>
        <v>0</v>
      </c>
      <c r="IP18" s="223">
        <f t="shared" si="63"/>
        <v>0</v>
      </c>
      <c r="IQ18">
        <f t="shared" si="63"/>
        <v>0</v>
      </c>
      <c r="IR18">
        <f t="shared" si="63"/>
        <v>0</v>
      </c>
      <c r="IS18">
        <f t="shared" si="63"/>
        <v>0</v>
      </c>
      <c r="IT18">
        <f t="shared" si="63"/>
        <v>0</v>
      </c>
      <c r="IU18">
        <f t="shared" si="63"/>
        <v>0</v>
      </c>
      <c r="IV18">
        <f t="shared" si="63"/>
        <v>0</v>
      </c>
      <c r="IW18">
        <f t="shared" si="63"/>
        <v>0</v>
      </c>
      <c r="IX18">
        <f t="shared" si="63"/>
        <v>0</v>
      </c>
      <c r="IY18">
        <f t="shared" si="63"/>
        <v>0</v>
      </c>
      <c r="IZ18">
        <f t="shared" si="63"/>
        <v>0</v>
      </c>
      <c r="JA18">
        <f t="shared" ref="JA18:KU18" si="64">IF(JA13=1,JA$5&amp;JA7&amp;JA$11&amp;JA7&amp;JA$5,0)</f>
        <v>0</v>
      </c>
      <c r="JB18">
        <f t="shared" si="64"/>
        <v>0</v>
      </c>
      <c r="JC18">
        <f t="shared" si="64"/>
        <v>0</v>
      </c>
      <c r="JD18">
        <f t="shared" si="64"/>
        <v>0</v>
      </c>
      <c r="JE18">
        <f t="shared" si="64"/>
        <v>0</v>
      </c>
      <c r="JF18">
        <f t="shared" si="64"/>
        <v>0</v>
      </c>
      <c r="JG18">
        <f t="shared" si="64"/>
        <v>0</v>
      </c>
      <c r="JH18">
        <f t="shared" si="64"/>
        <v>0</v>
      </c>
      <c r="JI18">
        <f t="shared" si="64"/>
        <v>0</v>
      </c>
      <c r="JJ18">
        <f t="shared" si="64"/>
        <v>0</v>
      </c>
      <c r="JK18">
        <f t="shared" si="64"/>
        <v>0</v>
      </c>
      <c r="JL18">
        <f t="shared" si="64"/>
        <v>0</v>
      </c>
      <c r="JM18">
        <f t="shared" si="64"/>
        <v>0</v>
      </c>
      <c r="JN18">
        <f t="shared" si="64"/>
        <v>0</v>
      </c>
      <c r="JO18">
        <f t="shared" si="64"/>
        <v>0</v>
      </c>
      <c r="JP18">
        <f t="shared" si="64"/>
        <v>0</v>
      </c>
      <c r="JQ18">
        <f t="shared" si="64"/>
        <v>0</v>
      </c>
      <c r="JR18">
        <f t="shared" si="64"/>
        <v>0</v>
      </c>
      <c r="JS18" s="158">
        <f t="shared" si="64"/>
        <v>0</v>
      </c>
      <c r="JT18" s="223">
        <f t="shared" ca="1" si="64"/>
        <v>0</v>
      </c>
      <c r="JU18">
        <f t="shared" ca="1" si="64"/>
        <v>0</v>
      </c>
      <c r="JV18">
        <f t="shared" ca="1" si="64"/>
        <v>0</v>
      </c>
      <c r="JW18">
        <f t="shared" ca="1" si="64"/>
        <v>0</v>
      </c>
      <c r="JX18">
        <f t="shared" ca="1" si="64"/>
        <v>0</v>
      </c>
      <c r="JY18">
        <f t="shared" ca="1" si="64"/>
        <v>0</v>
      </c>
      <c r="JZ18">
        <f t="shared" ca="1" si="64"/>
        <v>0</v>
      </c>
      <c r="KA18">
        <f t="shared" ca="1" si="64"/>
        <v>0</v>
      </c>
      <c r="KB18">
        <f t="shared" ca="1" si="64"/>
        <v>0</v>
      </c>
      <c r="KC18">
        <f t="shared" ca="1" si="64"/>
        <v>0</v>
      </c>
      <c r="KD18">
        <f t="shared" ca="1" si="64"/>
        <v>0</v>
      </c>
      <c r="KE18">
        <f t="shared" ca="1" si="64"/>
        <v>0</v>
      </c>
      <c r="KF18">
        <f t="shared" ca="1" si="64"/>
        <v>0</v>
      </c>
      <c r="KG18">
        <f t="shared" ca="1" si="64"/>
        <v>0</v>
      </c>
      <c r="KH18">
        <f t="shared" ca="1" si="64"/>
        <v>0</v>
      </c>
      <c r="KI18">
        <f t="shared" ca="1" si="64"/>
        <v>0</v>
      </c>
      <c r="KJ18">
        <f t="shared" ca="1" si="64"/>
        <v>0</v>
      </c>
      <c r="KK18">
        <f t="shared" ca="1" si="64"/>
        <v>0</v>
      </c>
      <c r="KL18">
        <f t="shared" ca="1" si="64"/>
        <v>0</v>
      </c>
      <c r="KM18">
        <f t="shared" ca="1" si="64"/>
        <v>0</v>
      </c>
      <c r="KN18">
        <f t="shared" ca="1" si="64"/>
        <v>0</v>
      </c>
      <c r="KO18">
        <f t="shared" ca="1" si="64"/>
        <v>0</v>
      </c>
      <c r="KP18">
        <f t="shared" ca="1" si="64"/>
        <v>0</v>
      </c>
      <c r="KQ18">
        <f t="shared" ca="1" si="64"/>
        <v>0</v>
      </c>
      <c r="KR18">
        <f t="shared" ca="1" si="64"/>
        <v>0</v>
      </c>
      <c r="KS18">
        <f t="shared" ca="1" si="64"/>
        <v>0</v>
      </c>
      <c r="KT18">
        <f t="shared" ca="1" si="64"/>
        <v>0</v>
      </c>
      <c r="KU18">
        <f t="shared" ca="1" si="64"/>
        <v>0</v>
      </c>
      <c r="KV18" s="349">
        <f t="shared" ref="KV18:NG18" ca="1" si="65">IF(KV13=1,KV$5&amp;KV7&amp;KV$11&amp;KV7&amp;KV$5,0)</f>
        <v>0</v>
      </c>
      <c r="KW18">
        <f t="shared" ca="1" si="65"/>
        <v>0</v>
      </c>
      <c r="KX18" s="158">
        <f t="shared" ca="1" si="65"/>
        <v>0</v>
      </c>
      <c r="KY18" s="223">
        <f t="shared" ca="1" si="65"/>
        <v>0</v>
      </c>
      <c r="KZ18">
        <f t="shared" ca="1" si="65"/>
        <v>0</v>
      </c>
      <c r="LA18" s="350">
        <f t="shared" ca="1" si="65"/>
        <v>0</v>
      </c>
      <c r="LB18">
        <f t="shared" ca="1" si="65"/>
        <v>0</v>
      </c>
      <c r="LC18">
        <f t="shared" ca="1" si="65"/>
        <v>0</v>
      </c>
      <c r="LD18">
        <f t="shared" ca="1" si="65"/>
        <v>0</v>
      </c>
      <c r="LE18">
        <f t="shared" ca="1" si="65"/>
        <v>0</v>
      </c>
      <c r="LF18">
        <f t="shared" ca="1" si="65"/>
        <v>0</v>
      </c>
      <c r="LG18">
        <f t="shared" ca="1" si="65"/>
        <v>0</v>
      </c>
      <c r="LH18">
        <f t="shared" ca="1" si="65"/>
        <v>0</v>
      </c>
      <c r="LI18">
        <f t="shared" ca="1" si="65"/>
        <v>0</v>
      </c>
      <c r="LJ18">
        <f t="shared" ca="1" si="65"/>
        <v>0</v>
      </c>
      <c r="LK18">
        <f t="shared" ca="1" si="65"/>
        <v>0</v>
      </c>
      <c r="LL18">
        <f t="shared" ca="1" si="65"/>
        <v>0</v>
      </c>
      <c r="LM18">
        <f t="shared" ca="1" si="65"/>
        <v>0</v>
      </c>
      <c r="LN18">
        <f t="shared" ca="1" si="65"/>
        <v>0</v>
      </c>
      <c r="LO18">
        <f t="shared" ca="1" si="65"/>
        <v>0</v>
      </c>
      <c r="LP18">
        <f t="shared" ca="1" si="65"/>
        <v>0</v>
      </c>
      <c r="LQ18">
        <f t="shared" ca="1" si="65"/>
        <v>0</v>
      </c>
      <c r="LR18">
        <f t="shared" ca="1" si="65"/>
        <v>0</v>
      </c>
      <c r="LS18">
        <f t="shared" ca="1" si="65"/>
        <v>0</v>
      </c>
      <c r="LT18">
        <f t="shared" ca="1" si="65"/>
        <v>0</v>
      </c>
      <c r="LU18">
        <f t="shared" ca="1" si="65"/>
        <v>0</v>
      </c>
      <c r="LV18">
        <f t="shared" ca="1" si="65"/>
        <v>0</v>
      </c>
      <c r="LW18">
        <f t="shared" ca="1" si="65"/>
        <v>0</v>
      </c>
      <c r="LX18">
        <f t="shared" ca="1" si="65"/>
        <v>0</v>
      </c>
      <c r="LY18">
        <f t="shared" ca="1" si="65"/>
        <v>0</v>
      </c>
      <c r="LZ18">
        <f t="shared" ca="1" si="65"/>
        <v>0</v>
      </c>
      <c r="MA18">
        <f t="shared" ca="1" si="65"/>
        <v>0</v>
      </c>
      <c r="MB18">
        <f t="shared" ca="1" si="65"/>
        <v>0</v>
      </c>
      <c r="MC18" s="158">
        <f t="shared" ca="1" si="65"/>
        <v>0</v>
      </c>
      <c r="MD18" s="223">
        <f t="shared" si="65"/>
        <v>0</v>
      </c>
      <c r="ME18">
        <f t="shared" si="65"/>
        <v>0</v>
      </c>
      <c r="MF18">
        <f t="shared" si="65"/>
        <v>0</v>
      </c>
      <c r="MG18">
        <f t="shared" si="65"/>
        <v>0</v>
      </c>
      <c r="MH18">
        <f t="shared" si="65"/>
        <v>0</v>
      </c>
      <c r="MI18">
        <f t="shared" si="65"/>
        <v>0</v>
      </c>
      <c r="MJ18">
        <f t="shared" si="65"/>
        <v>0</v>
      </c>
      <c r="MK18">
        <f t="shared" si="65"/>
        <v>0</v>
      </c>
      <c r="ML18">
        <f t="shared" si="65"/>
        <v>0</v>
      </c>
      <c r="MM18">
        <f t="shared" si="65"/>
        <v>0</v>
      </c>
      <c r="MN18">
        <f t="shared" si="65"/>
        <v>0</v>
      </c>
      <c r="MO18">
        <f t="shared" si="65"/>
        <v>0</v>
      </c>
      <c r="MP18">
        <f t="shared" si="65"/>
        <v>0</v>
      </c>
      <c r="MQ18">
        <f t="shared" si="65"/>
        <v>0</v>
      </c>
      <c r="MR18">
        <f t="shared" si="65"/>
        <v>0</v>
      </c>
      <c r="MS18">
        <f t="shared" si="65"/>
        <v>0</v>
      </c>
      <c r="MT18">
        <f t="shared" si="65"/>
        <v>0</v>
      </c>
      <c r="MU18">
        <f t="shared" si="65"/>
        <v>0</v>
      </c>
      <c r="MV18">
        <f t="shared" si="65"/>
        <v>0</v>
      </c>
      <c r="MW18">
        <f t="shared" si="65"/>
        <v>0</v>
      </c>
      <c r="MX18">
        <f t="shared" si="65"/>
        <v>0</v>
      </c>
      <c r="MY18">
        <f t="shared" si="65"/>
        <v>0</v>
      </c>
      <c r="MZ18">
        <f t="shared" si="65"/>
        <v>0</v>
      </c>
      <c r="NA18">
        <f t="shared" si="65"/>
        <v>0</v>
      </c>
      <c r="NB18">
        <f t="shared" si="65"/>
        <v>0</v>
      </c>
      <c r="NC18">
        <f t="shared" si="65"/>
        <v>0</v>
      </c>
      <c r="ND18">
        <f t="shared" si="65"/>
        <v>0</v>
      </c>
      <c r="NE18">
        <f t="shared" si="65"/>
        <v>0</v>
      </c>
      <c r="NF18" s="158">
        <f t="shared" si="65"/>
        <v>0</v>
      </c>
      <c r="NG18" s="223">
        <f t="shared" si="65"/>
        <v>0</v>
      </c>
      <c r="NH18">
        <f t="shared" ref="NH18:OK18" si="66">IF(NH13=1,NH$5&amp;NH7&amp;NH$11&amp;NH7&amp;NH$5,0)</f>
        <v>0</v>
      </c>
      <c r="NI18">
        <f t="shared" si="66"/>
        <v>0</v>
      </c>
      <c r="NJ18">
        <f t="shared" si="66"/>
        <v>0</v>
      </c>
      <c r="NK18">
        <f t="shared" si="66"/>
        <v>0</v>
      </c>
      <c r="NL18">
        <f t="shared" si="66"/>
        <v>0</v>
      </c>
      <c r="NM18">
        <f t="shared" si="66"/>
        <v>0</v>
      </c>
      <c r="NN18">
        <f t="shared" si="66"/>
        <v>0</v>
      </c>
      <c r="NO18">
        <f t="shared" si="66"/>
        <v>0</v>
      </c>
      <c r="NP18">
        <f t="shared" si="66"/>
        <v>0</v>
      </c>
      <c r="NQ18">
        <f t="shared" si="66"/>
        <v>0</v>
      </c>
      <c r="NR18">
        <f t="shared" si="66"/>
        <v>0</v>
      </c>
      <c r="NS18">
        <f t="shared" si="66"/>
        <v>0</v>
      </c>
      <c r="NT18">
        <f t="shared" si="66"/>
        <v>0</v>
      </c>
      <c r="NU18">
        <f t="shared" si="66"/>
        <v>0</v>
      </c>
      <c r="NV18">
        <f t="shared" si="66"/>
        <v>0</v>
      </c>
      <c r="NW18">
        <f t="shared" si="66"/>
        <v>0</v>
      </c>
      <c r="NX18">
        <f t="shared" si="66"/>
        <v>0</v>
      </c>
      <c r="NY18">
        <f t="shared" si="66"/>
        <v>0</v>
      </c>
      <c r="NZ18">
        <f t="shared" si="66"/>
        <v>0</v>
      </c>
      <c r="OA18">
        <f t="shared" si="66"/>
        <v>0</v>
      </c>
      <c r="OB18">
        <f t="shared" si="66"/>
        <v>0</v>
      </c>
      <c r="OC18">
        <f t="shared" si="66"/>
        <v>0</v>
      </c>
      <c r="OD18">
        <f t="shared" si="66"/>
        <v>0</v>
      </c>
      <c r="OE18">
        <f t="shared" si="66"/>
        <v>0</v>
      </c>
      <c r="OF18">
        <f t="shared" si="66"/>
        <v>0</v>
      </c>
      <c r="OG18">
        <f t="shared" si="66"/>
        <v>0</v>
      </c>
      <c r="OH18">
        <f t="shared" si="66"/>
        <v>0</v>
      </c>
      <c r="OI18">
        <f t="shared" si="66"/>
        <v>0</v>
      </c>
      <c r="OJ18">
        <f t="shared" si="66"/>
        <v>0</v>
      </c>
      <c r="OK18" s="158">
        <f t="shared" si="66"/>
        <v>0</v>
      </c>
    </row>
    <row r="19" spans="2:401" ht="13.5" customHeight="1" x14ac:dyDescent="0.15">
      <c r="B19" s="302" t="s">
        <v>10</v>
      </c>
      <c r="C19" s="403" t="s">
        <v>234</v>
      </c>
      <c r="D19" s="303"/>
      <c r="E19" s="223">
        <f t="shared" ref="E19:BP19" si="67">IF(E14=1,E$5&amp;E8&amp;E$11&amp;E8&amp;E$5,0)</f>
        <v>0</v>
      </c>
      <c r="F19">
        <f t="shared" si="67"/>
        <v>0</v>
      </c>
      <c r="G19">
        <f t="shared" si="67"/>
        <v>0</v>
      </c>
      <c r="H19">
        <f t="shared" si="67"/>
        <v>0</v>
      </c>
      <c r="I19">
        <f t="shared" si="67"/>
        <v>0</v>
      </c>
      <c r="J19">
        <f t="shared" si="67"/>
        <v>0</v>
      </c>
      <c r="K19">
        <f t="shared" si="67"/>
        <v>0</v>
      </c>
      <c r="L19">
        <f t="shared" si="67"/>
        <v>0</v>
      </c>
      <c r="M19">
        <f t="shared" si="67"/>
        <v>0</v>
      </c>
      <c r="N19">
        <f t="shared" si="67"/>
        <v>0</v>
      </c>
      <c r="O19">
        <f t="shared" si="67"/>
        <v>0</v>
      </c>
      <c r="P19">
        <f t="shared" si="67"/>
        <v>0</v>
      </c>
      <c r="Q19">
        <f t="shared" si="67"/>
        <v>0</v>
      </c>
      <c r="R19">
        <f t="shared" si="67"/>
        <v>0</v>
      </c>
      <c r="S19">
        <f t="shared" si="67"/>
        <v>0</v>
      </c>
      <c r="T19">
        <f t="shared" si="67"/>
        <v>0</v>
      </c>
      <c r="U19">
        <f t="shared" si="67"/>
        <v>0</v>
      </c>
      <c r="V19">
        <f t="shared" si="67"/>
        <v>0</v>
      </c>
      <c r="W19">
        <f t="shared" si="67"/>
        <v>0</v>
      </c>
      <c r="X19">
        <f t="shared" si="67"/>
        <v>0</v>
      </c>
      <c r="Y19">
        <f t="shared" si="67"/>
        <v>0</v>
      </c>
      <c r="Z19">
        <f t="shared" si="67"/>
        <v>0</v>
      </c>
      <c r="AA19">
        <f t="shared" si="67"/>
        <v>0</v>
      </c>
      <c r="AB19">
        <f t="shared" si="67"/>
        <v>0</v>
      </c>
      <c r="AC19">
        <f t="shared" si="67"/>
        <v>0</v>
      </c>
      <c r="AD19">
        <f t="shared" si="67"/>
        <v>0</v>
      </c>
      <c r="AE19">
        <f t="shared" si="67"/>
        <v>0</v>
      </c>
      <c r="AF19">
        <f t="shared" si="67"/>
        <v>0</v>
      </c>
      <c r="AG19">
        <f t="shared" si="67"/>
        <v>0</v>
      </c>
      <c r="AH19">
        <f t="shared" si="67"/>
        <v>0</v>
      </c>
      <c r="AI19" s="158">
        <f t="shared" si="67"/>
        <v>0</v>
      </c>
      <c r="AJ19" s="223">
        <f t="shared" si="67"/>
        <v>0</v>
      </c>
      <c r="AK19">
        <f t="shared" si="67"/>
        <v>0</v>
      </c>
      <c r="AL19">
        <f t="shared" si="67"/>
        <v>0</v>
      </c>
      <c r="AM19">
        <f t="shared" si="67"/>
        <v>0</v>
      </c>
      <c r="AN19">
        <f t="shared" si="67"/>
        <v>0</v>
      </c>
      <c r="AO19">
        <f t="shared" si="67"/>
        <v>0</v>
      </c>
      <c r="AP19">
        <f t="shared" si="67"/>
        <v>0</v>
      </c>
      <c r="AQ19">
        <f t="shared" si="67"/>
        <v>0</v>
      </c>
      <c r="AR19">
        <f t="shared" si="67"/>
        <v>0</v>
      </c>
      <c r="AS19">
        <f t="shared" si="67"/>
        <v>0</v>
      </c>
      <c r="AT19">
        <f t="shared" si="67"/>
        <v>0</v>
      </c>
      <c r="AU19">
        <f t="shared" si="67"/>
        <v>0</v>
      </c>
      <c r="AV19">
        <f t="shared" si="67"/>
        <v>0</v>
      </c>
      <c r="AW19">
        <f t="shared" si="67"/>
        <v>0</v>
      </c>
      <c r="AX19">
        <f t="shared" si="67"/>
        <v>0</v>
      </c>
      <c r="AY19">
        <f t="shared" si="67"/>
        <v>0</v>
      </c>
      <c r="AZ19">
        <f t="shared" si="67"/>
        <v>0</v>
      </c>
      <c r="BA19">
        <f t="shared" si="67"/>
        <v>0</v>
      </c>
      <c r="BB19">
        <f t="shared" si="67"/>
        <v>0</v>
      </c>
      <c r="BC19">
        <f t="shared" si="67"/>
        <v>0</v>
      </c>
      <c r="BD19">
        <f t="shared" si="67"/>
        <v>0</v>
      </c>
      <c r="BE19">
        <f t="shared" si="67"/>
        <v>0</v>
      </c>
      <c r="BF19">
        <f t="shared" si="67"/>
        <v>0</v>
      </c>
      <c r="BG19">
        <f t="shared" si="67"/>
        <v>0</v>
      </c>
      <c r="BH19">
        <f t="shared" si="67"/>
        <v>0</v>
      </c>
      <c r="BI19">
        <f t="shared" si="67"/>
        <v>0</v>
      </c>
      <c r="BJ19">
        <f t="shared" si="67"/>
        <v>0</v>
      </c>
      <c r="BK19">
        <f t="shared" si="67"/>
        <v>0</v>
      </c>
      <c r="BL19">
        <f t="shared" si="67"/>
        <v>0</v>
      </c>
      <c r="BM19" s="158">
        <f t="shared" si="67"/>
        <v>0</v>
      </c>
      <c r="BN19">
        <f t="shared" si="67"/>
        <v>0</v>
      </c>
      <c r="BO19">
        <f t="shared" si="67"/>
        <v>0</v>
      </c>
      <c r="BP19">
        <f t="shared" si="67"/>
        <v>0</v>
      </c>
      <c r="BQ19">
        <f t="shared" ref="BQ19:EB19" si="68">IF(BQ14=1,BQ$5&amp;BQ8&amp;BQ$11&amp;BQ8&amp;BQ$5,0)</f>
        <v>0</v>
      </c>
      <c r="BR19">
        <f t="shared" si="68"/>
        <v>0</v>
      </c>
      <c r="BS19">
        <f t="shared" si="68"/>
        <v>0</v>
      </c>
      <c r="BT19">
        <f t="shared" si="68"/>
        <v>0</v>
      </c>
      <c r="BU19">
        <f t="shared" si="68"/>
        <v>0</v>
      </c>
      <c r="BV19">
        <f t="shared" si="68"/>
        <v>0</v>
      </c>
      <c r="BW19">
        <f t="shared" si="68"/>
        <v>0</v>
      </c>
      <c r="BX19">
        <f t="shared" si="68"/>
        <v>0</v>
      </c>
      <c r="BY19">
        <f t="shared" si="68"/>
        <v>0</v>
      </c>
      <c r="BZ19">
        <f t="shared" si="68"/>
        <v>0</v>
      </c>
      <c r="CA19">
        <f t="shared" si="68"/>
        <v>0</v>
      </c>
      <c r="CB19">
        <f t="shared" si="68"/>
        <v>0</v>
      </c>
      <c r="CC19">
        <f t="shared" si="68"/>
        <v>0</v>
      </c>
      <c r="CD19">
        <f t="shared" si="68"/>
        <v>0</v>
      </c>
      <c r="CE19">
        <f t="shared" si="68"/>
        <v>0</v>
      </c>
      <c r="CF19">
        <f t="shared" si="68"/>
        <v>0</v>
      </c>
      <c r="CG19">
        <f t="shared" si="68"/>
        <v>0</v>
      </c>
      <c r="CH19">
        <f t="shared" si="68"/>
        <v>0</v>
      </c>
      <c r="CI19">
        <f t="shared" si="68"/>
        <v>0</v>
      </c>
      <c r="CJ19">
        <f t="shared" si="68"/>
        <v>0</v>
      </c>
      <c r="CK19">
        <f t="shared" si="68"/>
        <v>0</v>
      </c>
      <c r="CL19">
        <f t="shared" si="68"/>
        <v>0</v>
      </c>
      <c r="CM19">
        <f t="shared" si="68"/>
        <v>0</v>
      </c>
      <c r="CN19">
        <f t="shared" si="68"/>
        <v>0</v>
      </c>
      <c r="CO19">
        <f t="shared" si="68"/>
        <v>0</v>
      </c>
      <c r="CP19">
        <f t="shared" si="68"/>
        <v>0</v>
      </c>
      <c r="CQ19">
        <f t="shared" si="68"/>
        <v>0</v>
      </c>
      <c r="CR19" s="158">
        <f t="shared" si="68"/>
        <v>0</v>
      </c>
      <c r="CS19" s="223">
        <f t="shared" si="68"/>
        <v>0</v>
      </c>
      <c r="CT19">
        <f t="shared" si="68"/>
        <v>0</v>
      </c>
      <c r="CU19">
        <f t="shared" si="68"/>
        <v>0</v>
      </c>
      <c r="CV19">
        <f t="shared" si="68"/>
        <v>0</v>
      </c>
      <c r="CW19">
        <f t="shared" si="68"/>
        <v>0</v>
      </c>
      <c r="CX19">
        <f t="shared" si="68"/>
        <v>0</v>
      </c>
      <c r="CY19">
        <f t="shared" si="68"/>
        <v>0</v>
      </c>
      <c r="CZ19">
        <f t="shared" si="68"/>
        <v>0</v>
      </c>
      <c r="DA19">
        <f t="shared" si="68"/>
        <v>0</v>
      </c>
      <c r="DB19">
        <f t="shared" si="68"/>
        <v>0</v>
      </c>
      <c r="DC19">
        <f t="shared" si="68"/>
        <v>0</v>
      </c>
      <c r="DD19">
        <f t="shared" si="68"/>
        <v>0</v>
      </c>
      <c r="DE19">
        <f t="shared" si="68"/>
        <v>0</v>
      </c>
      <c r="DF19">
        <f t="shared" si="68"/>
        <v>0</v>
      </c>
      <c r="DG19">
        <f t="shared" si="68"/>
        <v>0</v>
      </c>
      <c r="DH19">
        <f t="shared" si="68"/>
        <v>0</v>
      </c>
      <c r="DI19">
        <f t="shared" si="68"/>
        <v>0</v>
      </c>
      <c r="DJ19">
        <f t="shared" si="68"/>
        <v>0</v>
      </c>
      <c r="DK19">
        <f t="shared" si="68"/>
        <v>0</v>
      </c>
      <c r="DL19">
        <f t="shared" si="68"/>
        <v>0</v>
      </c>
      <c r="DM19">
        <f t="shared" si="68"/>
        <v>0</v>
      </c>
      <c r="DN19">
        <f t="shared" si="68"/>
        <v>0</v>
      </c>
      <c r="DO19">
        <f t="shared" si="68"/>
        <v>0</v>
      </c>
      <c r="DP19">
        <f t="shared" si="68"/>
        <v>0</v>
      </c>
      <c r="DQ19">
        <f t="shared" si="68"/>
        <v>0</v>
      </c>
      <c r="DR19">
        <f t="shared" si="68"/>
        <v>0</v>
      </c>
      <c r="DS19">
        <f t="shared" si="68"/>
        <v>0</v>
      </c>
      <c r="DT19">
        <f t="shared" si="68"/>
        <v>0</v>
      </c>
      <c r="DU19">
        <f t="shared" si="68"/>
        <v>0</v>
      </c>
      <c r="DV19" s="158">
        <f t="shared" si="68"/>
        <v>0</v>
      </c>
      <c r="DW19" s="223">
        <f t="shared" si="68"/>
        <v>0</v>
      </c>
      <c r="DX19">
        <f t="shared" si="68"/>
        <v>0</v>
      </c>
      <c r="DY19">
        <f t="shared" si="68"/>
        <v>0</v>
      </c>
      <c r="DZ19">
        <f t="shared" si="68"/>
        <v>0</v>
      </c>
      <c r="EA19">
        <f t="shared" si="68"/>
        <v>0</v>
      </c>
      <c r="EB19">
        <f t="shared" si="68"/>
        <v>0</v>
      </c>
      <c r="EC19">
        <f t="shared" ref="EC19:GN19" si="69">IF(EC14=1,EC$5&amp;EC8&amp;EC$11&amp;EC8&amp;EC$5,0)</f>
        <v>0</v>
      </c>
      <c r="ED19">
        <f t="shared" si="69"/>
        <v>0</v>
      </c>
      <c r="EE19">
        <f t="shared" si="69"/>
        <v>0</v>
      </c>
      <c r="EF19">
        <f t="shared" si="69"/>
        <v>0</v>
      </c>
      <c r="EG19">
        <f t="shared" si="69"/>
        <v>0</v>
      </c>
      <c r="EH19">
        <f t="shared" si="69"/>
        <v>0</v>
      </c>
      <c r="EI19">
        <f t="shared" si="69"/>
        <v>0</v>
      </c>
      <c r="EJ19">
        <f t="shared" si="69"/>
        <v>0</v>
      </c>
      <c r="EK19">
        <f t="shared" si="69"/>
        <v>0</v>
      </c>
      <c r="EL19">
        <f t="shared" si="69"/>
        <v>0</v>
      </c>
      <c r="EM19">
        <f t="shared" si="69"/>
        <v>0</v>
      </c>
      <c r="EN19">
        <f t="shared" si="69"/>
        <v>0</v>
      </c>
      <c r="EO19">
        <f t="shared" si="69"/>
        <v>0</v>
      </c>
      <c r="EP19">
        <f t="shared" si="69"/>
        <v>0</v>
      </c>
      <c r="EQ19">
        <f t="shared" si="69"/>
        <v>0</v>
      </c>
      <c r="ER19">
        <f t="shared" si="69"/>
        <v>0</v>
      </c>
      <c r="ES19">
        <f t="shared" si="69"/>
        <v>0</v>
      </c>
      <c r="ET19">
        <f t="shared" si="69"/>
        <v>0</v>
      </c>
      <c r="EU19">
        <f t="shared" si="69"/>
        <v>0</v>
      </c>
      <c r="EV19">
        <f t="shared" si="69"/>
        <v>0</v>
      </c>
      <c r="EW19">
        <f t="shared" si="69"/>
        <v>0</v>
      </c>
      <c r="EX19">
        <f t="shared" si="69"/>
        <v>0</v>
      </c>
      <c r="EY19">
        <f t="shared" si="69"/>
        <v>0</v>
      </c>
      <c r="EZ19">
        <f t="shared" si="69"/>
        <v>0</v>
      </c>
      <c r="FA19" s="158">
        <f t="shared" si="69"/>
        <v>0</v>
      </c>
      <c r="FB19" s="223">
        <f t="shared" ca="1" si="69"/>
        <v>0</v>
      </c>
      <c r="FC19">
        <f t="shared" ca="1" si="69"/>
        <v>0</v>
      </c>
      <c r="FD19">
        <f t="shared" ca="1" si="69"/>
        <v>0</v>
      </c>
      <c r="FE19">
        <f t="shared" ca="1" si="69"/>
        <v>0</v>
      </c>
      <c r="FF19">
        <f t="shared" ca="1" si="69"/>
        <v>0</v>
      </c>
      <c r="FG19">
        <f t="shared" ca="1" si="69"/>
        <v>0</v>
      </c>
      <c r="FH19">
        <f t="shared" ca="1" si="69"/>
        <v>0</v>
      </c>
      <c r="FI19">
        <f t="shared" ca="1" si="69"/>
        <v>0</v>
      </c>
      <c r="FJ19">
        <f t="shared" ca="1" si="69"/>
        <v>0</v>
      </c>
      <c r="FK19">
        <f t="shared" ca="1" si="69"/>
        <v>0</v>
      </c>
      <c r="FL19">
        <f t="shared" ca="1" si="69"/>
        <v>0</v>
      </c>
      <c r="FM19">
        <f t="shared" ca="1" si="69"/>
        <v>0</v>
      </c>
      <c r="FN19" s="349">
        <f t="shared" ca="1" si="69"/>
        <v>0</v>
      </c>
      <c r="FO19">
        <f t="shared" ca="1" si="69"/>
        <v>0</v>
      </c>
      <c r="FP19" s="350">
        <f t="shared" ca="1" si="69"/>
        <v>0</v>
      </c>
      <c r="FQ19">
        <f t="shared" ca="1" si="69"/>
        <v>0</v>
      </c>
      <c r="FR19">
        <f t="shared" ca="1" si="69"/>
        <v>0</v>
      </c>
      <c r="FS19">
        <f t="shared" ca="1" si="69"/>
        <v>0</v>
      </c>
      <c r="FT19">
        <f t="shared" ca="1" si="69"/>
        <v>0</v>
      </c>
      <c r="FU19">
        <f t="shared" ca="1" si="69"/>
        <v>0</v>
      </c>
      <c r="FV19">
        <f t="shared" ca="1" si="69"/>
        <v>0</v>
      </c>
      <c r="FW19">
        <f t="shared" ca="1" si="69"/>
        <v>0</v>
      </c>
      <c r="FX19">
        <f t="shared" ca="1" si="69"/>
        <v>0</v>
      </c>
      <c r="FY19">
        <f t="shared" ca="1" si="69"/>
        <v>0</v>
      </c>
      <c r="FZ19">
        <f t="shared" ca="1" si="69"/>
        <v>0</v>
      </c>
      <c r="GA19">
        <f t="shared" ca="1" si="69"/>
        <v>0</v>
      </c>
      <c r="GB19">
        <f t="shared" ca="1" si="69"/>
        <v>0</v>
      </c>
      <c r="GC19">
        <f t="shared" ca="1" si="69"/>
        <v>0</v>
      </c>
      <c r="GD19">
        <f t="shared" ca="1" si="69"/>
        <v>0</v>
      </c>
      <c r="GE19">
        <f t="shared" ca="1" si="69"/>
        <v>0</v>
      </c>
      <c r="GF19" s="158">
        <f t="shared" ca="1" si="69"/>
        <v>0</v>
      </c>
      <c r="GG19" s="223">
        <f t="shared" si="69"/>
        <v>0</v>
      </c>
      <c r="GH19">
        <f t="shared" si="69"/>
        <v>0</v>
      </c>
      <c r="GI19">
        <f t="shared" si="69"/>
        <v>0</v>
      </c>
      <c r="GJ19">
        <f t="shared" si="69"/>
        <v>0</v>
      </c>
      <c r="GK19">
        <f t="shared" si="69"/>
        <v>0</v>
      </c>
      <c r="GL19">
        <f t="shared" si="69"/>
        <v>0</v>
      </c>
      <c r="GM19">
        <f t="shared" si="69"/>
        <v>0</v>
      </c>
      <c r="GN19">
        <f t="shared" si="69"/>
        <v>0</v>
      </c>
      <c r="GO19">
        <f t="shared" ref="GO19:IZ19" si="70">IF(GO14=1,GO$5&amp;GO8&amp;GO$11&amp;GO8&amp;GO$5,0)</f>
        <v>0</v>
      </c>
      <c r="GP19">
        <f t="shared" si="70"/>
        <v>0</v>
      </c>
      <c r="GQ19">
        <f t="shared" si="70"/>
        <v>0</v>
      </c>
      <c r="GR19">
        <f t="shared" si="70"/>
        <v>0</v>
      </c>
      <c r="GS19">
        <f t="shared" si="70"/>
        <v>0</v>
      </c>
      <c r="GT19">
        <f t="shared" si="70"/>
        <v>0</v>
      </c>
      <c r="GU19">
        <f t="shared" si="70"/>
        <v>0</v>
      </c>
      <c r="GV19">
        <f t="shared" si="70"/>
        <v>0</v>
      </c>
      <c r="GW19">
        <f t="shared" si="70"/>
        <v>0</v>
      </c>
      <c r="GX19">
        <f t="shared" si="70"/>
        <v>0</v>
      </c>
      <c r="GY19">
        <f t="shared" si="70"/>
        <v>0</v>
      </c>
      <c r="GZ19">
        <f t="shared" si="70"/>
        <v>0</v>
      </c>
      <c r="HA19">
        <f t="shared" si="70"/>
        <v>0</v>
      </c>
      <c r="HB19">
        <f t="shared" si="70"/>
        <v>0</v>
      </c>
      <c r="HC19">
        <f t="shared" si="70"/>
        <v>0</v>
      </c>
      <c r="HD19">
        <f t="shared" si="70"/>
        <v>0</v>
      </c>
      <c r="HE19">
        <f t="shared" si="70"/>
        <v>0</v>
      </c>
      <c r="HF19">
        <f t="shared" si="70"/>
        <v>0</v>
      </c>
      <c r="HG19">
        <f t="shared" si="70"/>
        <v>0</v>
      </c>
      <c r="HH19">
        <f t="shared" si="70"/>
        <v>0</v>
      </c>
      <c r="HI19">
        <f t="shared" si="70"/>
        <v>0</v>
      </c>
      <c r="HJ19" s="158">
        <f t="shared" si="70"/>
        <v>0</v>
      </c>
      <c r="HK19" s="223">
        <f t="shared" si="70"/>
        <v>0</v>
      </c>
      <c r="HL19">
        <f t="shared" si="70"/>
        <v>0</v>
      </c>
      <c r="HM19">
        <f t="shared" si="70"/>
        <v>0</v>
      </c>
      <c r="HN19">
        <f t="shared" si="70"/>
        <v>0</v>
      </c>
      <c r="HO19">
        <f t="shared" si="70"/>
        <v>0</v>
      </c>
      <c r="HP19">
        <f t="shared" si="70"/>
        <v>0</v>
      </c>
      <c r="HQ19">
        <f t="shared" si="70"/>
        <v>0</v>
      </c>
      <c r="HR19">
        <f t="shared" si="70"/>
        <v>0</v>
      </c>
      <c r="HS19">
        <f t="shared" si="70"/>
        <v>0</v>
      </c>
      <c r="HT19">
        <f t="shared" si="70"/>
        <v>0</v>
      </c>
      <c r="HU19">
        <f t="shared" si="70"/>
        <v>0</v>
      </c>
      <c r="HV19">
        <f t="shared" si="70"/>
        <v>0</v>
      </c>
      <c r="HW19">
        <f t="shared" si="70"/>
        <v>0</v>
      </c>
      <c r="HX19">
        <f t="shared" si="70"/>
        <v>0</v>
      </c>
      <c r="HY19">
        <f t="shared" si="70"/>
        <v>0</v>
      </c>
      <c r="HZ19">
        <f t="shared" si="70"/>
        <v>0</v>
      </c>
      <c r="IA19">
        <f t="shared" si="70"/>
        <v>0</v>
      </c>
      <c r="IB19">
        <f t="shared" si="70"/>
        <v>0</v>
      </c>
      <c r="IC19">
        <f t="shared" si="70"/>
        <v>0</v>
      </c>
      <c r="ID19">
        <f t="shared" si="70"/>
        <v>0</v>
      </c>
      <c r="IE19">
        <f t="shared" si="70"/>
        <v>0</v>
      </c>
      <c r="IF19">
        <f t="shared" si="70"/>
        <v>0</v>
      </c>
      <c r="IG19">
        <f t="shared" si="70"/>
        <v>0</v>
      </c>
      <c r="IH19">
        <f t="shared" si="70"/>
        <v>0</v>
      </c>
      <c r="II19">
        <f t="shared" si="70"/>
        <v>0</v>
      </c>
      <c r="IJ19">
        <f t="shared" si="70"/>
        <v>0</v>
      </c>
      <c r="IK19">
        <f t="shared" si="70"/>
        <v>0</v>
      </c>
      <c r="IL19">
        <f t="shared" si="70"/>
        <v>0</v>
      </c>
      <c r="IM19">
        <f t="shared" si="70"/>
        <v>0</v>
      </c>
      <c r="IN19">
        <f t="shared" si="70"/>
        <v>0</v>
      </c>
      <c r="IO19" s="158">
        <f t="shared" si="70"/>
        <v>0</v>
      </c>
      <c r="IP19" s="223">
        <f t="shared" si="70"/>
        <v>0</v>
      </c>
      <c r="IQ19">
        <f t="shared" si="70"/>
        <v>0</v>
      </c>
      <c r="IR19">
        <f t="shared" si="70"/>
        <v>0</v>
      </c>
      <c r="IS19">
        <f t="shared" si="70"/>
        <v>0</v>
      </c>
      <c r="IT19">
        <f t="shared" si="70"/>
        <v>0</v>
      </c>
      <c r="IU19">
        <f t="shared" si="70"/>
        <v>0</v>
      </c>
      <c r="IV19">
        <f t="shared" si="70"/>
        <v>0</v>
      </c>
      <c r="IW19">
        <f t="shared" si="70"/>
        <v>0</v>
      </c>
      <c r="IX19">
        <f t="shared" si="70"/>
        <v>0</v>
      </c>
      <c r="IY19">
        <f t="shared" si="70"/>
        <v>0</v>
      </c>
      <c r="IZ19">
        <f t="shared" si="70"/>
        <v>0</v>
      </c>
      <c r="JA19">
        <f t="shared" ref="JA19:KU19" si="71">IF(JA14=1,JA$5&amp;JA8&amp;JA$11&amp;JA8&amp;JA$5,0)</f>
        <v>0</v>
      </c>
      <c r="JB19">
        <f t="shared" si="71"/>
        <v>0</v>
      </c>
      <c r="JC19">
        <f t="shared" si="71"/>
        <v>0</v>
      </c>
      <c r="JD19">
        <f t="shared" si="71"/>
        <v>0</v>
      </c>
      <c r="JE19">
        <f t="shared" si="71"/>
        <v>0</v>
      </c>
      <c r="JF19">
        <f t="shared" si="71"/>
        <v>0</v>
      </c>
      <c r="JG19">
        <f t="shared" si="71"/>
        <v>0</v>
      </c>
      <c r="JH19">
        <f t="shared" si="71"/>
        <v>0</v>
      </c>
      <c r="JI19">
        <f t="shared" si="71"/>
        <v>0</v>
      </c>
      <c r="JJ19">
        <f t="shared" si="71"/>
        <v>0</v>
      </c>
      <c r="JK19">
        <f t="shared" si="71"/>
        <v>0</v>
      </c>
      <c r="JL19">
        <f t="shared" si="71"/>
        <v>0</v>
      </c>
      <c r="JM19">
        <f t="shared" si="71"/>
        <v>0</v>
      </c>
      <c r="JN19">
        <f t="shared" si="71"/>
        <v>0</v>
      </c>
      <c r="JO19">
        <f t="shared" si="71"/>
        <v>0</v>
      </c>
      <c r="JP19">
        <f t="shared" si="71"/>
        <v>0</v>
      </c>
      <c r="JQ19">
        <f t="shared" si="71"/>
        <v>0</v>
      </c>
      <c r="JR19">
        <f t="shared" si="71"/>
        <v>0</v>
      </c>
      <c r="JS19" s="158">
        <f t="shared" si="71"/>
        <v>0</v>
      </c>
      <c r="JT19" s="223">
        <f t="shared" ca="1" si="71"/>
        <v>0</v>
      </c>
      <c r="JU19">
        <f t="shared" ca="1" si="71"/>
        <v>0</v>
      </c>
      <c r="JV19">
        <f t="shared" ca="1" si="71"/>
        <v>0</v>
      </c>
      <c r="JW19">
        <f t="shared" ca="1" si="71"/>
        <v>0</v>
      </c>
      <c r="JX19">
        <f t="shared" ca="1" si="71"/>
        <v>0</v>
      </c>
      <c r="JY19">
        <f t="shared" ca="1" si="71"/>
        <v>0</v>
      </c>
      <c r="JZ19">
        <f t="shared" ca="1" si="71"/>
        <v>0</v>
      </c>
      <c r="KA19">
        <f t="shared" ca="1" si="71"/>
        <v>0</v>
      </c>
      <c r="KB19">
        <f t="shared" ca="1" si="71"/>
        <v>0</v>
      </c>
      <c r="KC19">
        <f t="shared" ca="1" si="71"/>
        <v>0</v>
      </c>
      <c r="KD19">
        <f t="shared" ca="1" si="71"/>
        <v>0</v>
      </c>
      <c r="KE19">
        <f t="shared" ca="1" si="71"/>
        <v>0</v>
      </c>
      <c r="KF19">
        <f t="shared" ca="1" si="71"/>
        <v>0</v>
      </c>
      <c r="KG19">
        <f t="shared" ca="1" si="71"/>
        <v>0</v>
      </c>
      <c r="KH19">
        <f t="shared" ca="1" si="71"/>
        <v>0</v>
      </c>
      <c r="KI19">
        <f t="shared" ca="1" si="71"/>
        <v>0</v>
      </c>
      <c r="KJ19">
        <f t="shared" ca="1" si="71"/>
        <v>0</v>
      </c>
      <c r="KK19">
        <f t="shared" ca="1" si="71"/>
        <v>0</v>
      </c>
      <c r="KL19">
        <f t="shared" ca="1" si="71"/>
        <v>0</v>
      </c>
      <c r="KM19">
        <f t="shared" ca="1" si="71"/>
        <v>0</v>
      </c>
      <c r="KN19">
        <f t="shared" ca="1" si="71"/>
        <v>0</v>
      </c>
      <c r="KO19">
        <f t="shared" ca="1" si="71"/>
        <v>0</v>
      </c>
      <c r="KP19">
        <f t="shared" ca="1" si="71"/>
        <v>0</v>
      </c>
      <c r="KQ19">
        <f t="shared" ca="1" si="71"/>
        <v>0</v>
      </c>
      <c r="KR19">
        <f t="shared" ca="1" si="71"/>
        <v>0</v>
      </c>
      <c r="KS19">
        <f t="shared" ca="1" si="71"/>
        <v>0</v>
      </c>
      <c r="KT19">
        <f t="shared" ca="1" si="71"/>
        <v>0</v>
      </c>
      <c r="KU19">
        <f t="shared" ca="1" si="71"/>
        <v>0</v>
      </c>
      <c r="KV19" s="349">
        <f t="shared" ref="KV19:NG19" ca="1" si="72">IF(KV14=1,KV$5&amp;KV8&amp;KV$11&amp;KV8&amp;KV$5,0)</f>
        <v>0</v>
      </c>
      <c r="KW19">
        <f t="shared" ca="1" si="72"/>
        <v>0</v>
      </c>
      <c r="KX19" s="158">
        <f t="shared" ca="1" si="72"/>
        <v>0</v>
      </c>
      <c r="KY19" s="223">
        <f t="shared" ca="1" si="72"/>
        <v>0</v>
      </c>
      <c r="KZ19">
        <f t="shared" ca="1" si="72"/>
        <v>0</v>
      </c>
      <c r="LA19" s="350">
        <f t="shared" ca="1" si="72"/>
        <v>0</v>
      </c>
      <c r="LB19">
        <f t="shared" ca="1" si="72"/>
        <v>0</v>
      </c>
      <c r="LC19">
        <f t="shared" ca="1" si="72"/>
        <v>0</v>
      </c>
      <c r="LD19">
        <f t="shared" ca="1" si="72"/>
        <v>0</v>
      </c>
      <c r="LE19">
        <f t="shared" ca="1" si="72"/>
        <v>0</v>
      </c>
      <c r="LF19">
        <f t="shared" ca="1" si="72"/>
        <v>0</v>
      </c>
      <c r="LG19">
        <f t="shared" ca="1" si="72"/>
        <v>0</v>
      </c>
      <c r="LH19">
        <f t="shared" ca="1" si="72"/>
        <v>0</v>
      </c>
      <c r="LI19">
        <f t="shared" ca="1" si="72"/>
        <v>0</v>
      </c>
      <c r="LJ19">
        <f t="shared" ca="1" si="72"/>
        <v>0</v>
      </c>
      <c r="LK19">
        <f t="shared" ca="1" si="72"/>
        <v>0</v>
      </c>
      <c r="LL19">
        <f t="shared" ca="1" si="72"/>
        <v>0</v>
      </c>
      <c r="LM19">
        <f t="shared" ca="1" si="72"/>
        <v>0</v>
      </c>
      <c r="LN19">
        <f t="shared" ca="1" si="72"/>
        <v>0</v>
      </c>
      <c r="LO19">
        <f t="shared" ca="1" si="72"/>
        <v>0</v>
      </c>
      <c r="LP19">
        <f t="shared" ca="1" si="72"/>
        <v>0</v>
      </c>
      <c r="LQ19">
        <f t="shared" ca="1" si="72"/>
        <v>0</v>
      </c>
      <c r="LR19">
        <f t="shared" ca="1" si="72"/>
        <v>0</v>
      </c>
      <c r="LS19">
        <f t="shared" ca="1" si="72"/>
        <v>0</v>
      </c>
      <c r="LT19">
        <f t="shared" ca="1" si="72"/>
        <v>0</v>
      </c>
      <c r="LU19">
        <f t="shared" ca="1" si="72"/>
        <v>0</v>
      </c>
      <c r="LV19">
        <f t="shared" ca="1" si="72"/>
        <v>0</v>
      </c>
      <c r="LW19">
        <f t="shared" ca="1" si="72"/>
        <v>0</v>
      </c>
      <c r="LX19">
        <f t="shared" ca="1" si="72"/>
        <v>0</v>
      </c>
      <c r="LY19">
        <f t="shared" ca="1" si="72"/>
        <v>0</v>
      </c>
      <c r="LZ19">
        <f t="shared" ca="1" si="72"/>
        <v>0</v>
      </c>
      <c r="MA19">
        <f t="shared" ca="1" si="72"/>
        <v>0</v>
      </c>
      <c r="MB19">
        <f t="shared" ca="1" si="72"/>
        <v>0</v>
      </c>
      <c r="MC19" s="158">
        <f t="shared" ca="1" si="72"/>
        <v>0</v>
      </c>
      <c r="MD19" s="223">
        <f t="shared" si="72"/>
        <v>0</v>
      </c>
      <c r="ME19">
        <f t="shared" si="72"/>
        <v>0</v>
      </c>
      <c r="MF19">
        <f t="shared" si="72"/>
        <v>0</v>
      </c>
      <c r="MG19">
        <f t="shared" si="72"/>
        <v>0</v>
      </c>
      <c r="MH19">
        <f t="shared" si="72"/>
        <v>0</v>
      </c>
      <c r="MI19">
        <f t="shared" si="72"/>
        <v>0</v>
      </c>
      <c r="MJ19">
        <f t="shared" si="72"/>
        <v>0</v>
      </c>
      <c r="MK19">
        <f t="shared" si="72"/>
        <v>0</v>
      </c>
      <c r="ML19">
        <f t="shared" si="72"/>
        <v>0</v>
      </c>
      <c r="MM19">
        <f t="shared" si="72"/>
        <v>0</v>
      </c>
      <c r="MN19">
        <f t="shared" si="72"/>
        <v>0</v>
      </c>
      <c r="MO19">
        <f t="shared" si="72"/>
        <v>0</v>
      </c>
      <c r="MP19">
        <f t="shared" si="72"/>
        <v>0</v>
      </c>
      <c r="MQ19">
        <f t="shared" si="72"/>
        <v>0</v>
      </c>
      <c r="MR19">
        <f t="shared" si="72"/>
        <v>0</v>
      </c>
      <c r="MS19">
        <f t="shared" si="72"/>
        <v>0</v>
      </c>
      <c r="MT19">
        <f t="shared" si="72"/>
        <v>0</v>
      </c>
      <c r="MU19">
        <f t="shared" si="72"/>
        <v>0</v>
      </c>
      <c r="MV19">
        <f t="shared" si="72"/>
        <v>0</v>
      </c>
      <c r="MW19">
        <f t="shared" si="72"/>
        <v>0</v>
      </c>
      <c r="MX19">
        <f t="shared" si="72"/>
        <v>0</v>
      </c>
      <c r="MY19">
        <f t="shared" si="72"/>
        <v>0</v>
      </c>
      <c r="MZ19">
        <f t="shared" si="72"/>
        <v>0</v>
      </c>
      <c r="NA19">
        <f t="shared" si="72"/>
        <v>0</v>
      </c>
      <c r="NB19">
        <f t="shared" si="72"/>
        <v>0</v>
      </c>
      <c r="NC19">
        <f t="shared" si="72"/>
        <v>0</v>
      </c>
      <c r="ND19">
        <f t="shared" si="72"/>
        <v>0</v>
      </c>
      <c r="NE19">
        <f t="shared" si="72"/>
        <v>0</v>
      </c>
      <c r="NF19" s="158">
        <f t="shared" si="72"/>
        <v>0</v>
      </c>
      <c r="NG19" s="223">
        <f t="shared" si="72"/>
        <v>0</v>
      </c>
      <c r="NH19">
        <f t="shared" ref="NH19:OK19" si="73">IF(NH14=1,NH$5&amp;NH8&amp;NH$11&amp;NH8&amp;NH$5,0)</f>
        <v>0</v>
      </c>
      <c r="NI19">
        <f t="shared" si="73"/>
        <v>0</v>
      </c>
      <c r="NJ19">
        <f t="shared" si="73"/>
        <v>0</v>
      </c>
      <c r="NK19">
        <f t="shared" si="73"/>
        <v>0</v>
      </c>
      <c r="NL19">
        <f t="shared" si="73"/>
        <v>0</v>
      </c>
      <c r="NM19">
        <f t="shared" si="73"/>
        <v>0</v>
      </c>
      <c r="NN19">
        <f t="shared" si="73"/>
        <v>0</v>
      </c>
      <c r="NO19">
        <f t="shared" si="73"/>
        <v>0</v>
      </c>
      <c r="NP19">
        <f t="shared" si="73"/>
        <v>0</v>
      </c>
      <c r="NQ19">
        <f t="shared" si="73"/>
        <v>0</v>
      </c>
      <c r="NR19">
        <f t="shared" si="73"/>
        <v>0</v>
      </c>
      <c r="NS19">
        <f t="shared" si="73"/>
        <v>0</v>
      </c>
      <c r="NT19">
        <f t="shared" si="73"/>
        <v>0</v>
      </c>
      <c r="NU19">
        <f t="shared" si="73"/>
        <v>0</v>
      </c>
      <c r="NV19">
        <f t="shared" si="73"/>
        <v>0</v>
      </c>
      <c r="NW19">
        <f t="shared" si="73"/>
        <v>0</v>
      </c>
      <c r="NX19">
        <f t="shared" si="73"/>
        <v>0</v>
      </c>
      <c r="NY19">
        <f t="shared" si="73"/>
        <v>0</v>
      </c>
      <c r="NZ19">
        <f t="shared" si="73"/>
        <v>0</v>
      </c>
      <c r="OA19">
        <f t="shared" si="73"/>
        <v>0</v>
      </c>
      <c r="OB19">
        <f t="shared" si="73"/>
        <v>0</v>
      </c>
      <c r="OC19">
        <f t="shared" si="73"/>
        <v>0</v>
      </c>
      <c r="OD19">
        <f t="shared" si="73"/>
        <v>0</v>
      </c>
      <c r="OE19">
        <f t="shared" si="73"/>
        <v>0</v>
      </c>
      <c r="OF19">
        <f t="shared" si="73"/>
        <v>0</v>
      </c>
      <c r="OG19">
        <f t="shared" si="73"/>
        <v>0</v>
      </c>
      <c r="OH19">
        <f t="shared" si="73"/>
        <v>0</v>
      </c>
      <c r="OI19">
        <f t="shared" si="73"/>
        <v>0</v>
      </c>
      <c r="OJ19">
        <f t="shared" si="73"/>
        <v>0</v>
      </c>
      <c r="OK19" s="158">
        <f t="shared" si="73"/>
        <v>0</v>
      </c>
    </row>
    <row r="20" spans="2:401" ht="13.5" customHeight="1" x14ac:dyDescent="0.15">
      <c r="B20" s="302" t="s">
        <v>10</v>
      </c>
      <c r="C20" s="402" t="s">
        <v>108</v>
      </c>
      <c r="D20" s="303"/>
      <c r="E20" s="223">
        <f t="shared" ref="E20:BP20" si="74">IF(E15=1,E$5&amp;E9&amp;E$11&amp;E9&amp;E$5,0)</f>
        <v>0</v>
      </c>
      <c r="F20">
        <f t="shared" si="74"/>
        <v>0</v>
      </c>
      <c r="G20">
        <f t="shared" si="74"/>
        <v>0</v>
      </c>
      <c r="H20">
        <f t="shared" si="74"/>
        <v>0</v>
      </c>
      <c r="I20">
        <f t="shared" si="74"/>
        <v>0</v>
      </c>
      <c r="J20">
        <f t="shared" si="74"/>
        <v>0</v>
      </c>
      <c r="K20">
        <f t="shared" si="74"/>
        <v>0</v>
      </c>
      <c r="L20">
        <f t="shared" si="74"/>
        <v>0</v>
      </c>
      <c r="M20">
        <f t="shared" si="74"/>
        <v>0</v>
      </c>
      <c r="N20">
        <f t="shared" si="74"/>
        <v>0</v>
      </c>
      <c r="O20">
        <f t="shared" si="74"/>
        <v>0</v>
      </c>
      <c r="P20">
        <f t="shared" si="74"/>
        <v>0</v>
      </c>
      <c r="Q20">
        <f t="shared" si="74"/>
        <v>0</v>
      </c>
      <c r="R20">
        <f t="shared" si="74"/>
        <v>0</v>
      </c>
      <c r="S20">
        <f t="shared" si="74"/>
        <v>0</v>
      </c>
      <c r="T20">
        <f t="shared" si="74"/>
        <v>0</v>
      </c>
      <c r="U20">
        <f t="shared" si="74"/>
        <v>0</v>
      </c>
      <c r="V20">
        <f t="shared" si="74"/>
        <v>0</v>
      </c>
      <c r="W20">
        <f t="shared" si="74"/>
        <v>0</v>
      </c>
      <c r="X20">
        <f t="shared" si="74"/>
        <v>0</v>
      </c>
      <c r="Y20">
        <f t="shared" si="74"/>
        <v>0</v>
      </c>
      <c r="Z20">
        <f t="shared" si="74"/>
        <v>0</v>
      </c>
      <c r="AA20">
        <f t="shared" si="74"/>
        <v>0</v>
      </c>
      <c r="AB20">
        <f t="shared" si="74"/>
        <v>0</v>
      </c>
      <c r="AC20">
        <f t="shared" si="74"/>
        <v>0</v>
      </c>
      <c r="AD20">
        <f t="shared" si="74"/>
        <v>0</v>
      </c>
      <c r="AE20">
        <f t="shared" si="74"/>
        <v>0</v>
      </c>
      <c r="AF20">
        <f t="shared" si="74"/>
        <v>0</v>
      </c>
      <c r="AG20">
        <f t="shared" si="74"/>
        <v>0</v>
      </c>
      <c r="AH20">
        <f t="shared" si="74"/>
        <v>0</v>
      </c>
      <c r="AI20" s="158">
        <f t="shared" si="74"/>
        <v>0</v>
      </c>
      <c r="AJ20" s="223">
        <f t="shared" si="74"/>
        <v>0</v>
      </c>
      <c r="AK20">
        <f t="shared" si="74"/>
        <v>0</v>
      </c>
      <c r="AL20">
        <f t="shared" si="74"/>
        <v>0</v>
      </c>
      <c r="AM20">
        <f t="shared" si="74"/>
        <v>0</v>
      </c>
      <c r="AN20">
        <f t="shared" si="74"/>
        <v>0</v>
      </c>
      <c r="AO20">
        <f t="shared" si="74"/>
        <v>0</v>
      </c>
      <c r="AP20">
        <f t="shared" si="74"/>
        <v>0</v>
      </c>
      <c r="AQ20">
        <f t="shared" si="74"/>
        <v>0</v>
      </c>
      <c r="AR20">
        <f t="shared" si="74"/>
        <v>0</v>
      </c>
      <c r="AS20">
        <f t="shared" si="74"/>
        <v>0</v>
      </c>
      <c r="AT20">
        <f t="shared" si="74"/>
        <v>0</v>
      </c>
      <c r="AU20">
        <f t="shared" si="74"/>
        <v>0</v>
      </c>
      <c r="AV20">
        <f t="shared" si="74"/>
        <v>0</v>
      </c>
      <c r="AW20">
        <f t="shared" si="74"/>
        <v>0</v>
      </c>
      <c r="AX20">
        <f t="shared" si="74"/>
        <v>0</v>
      </c>
      <c r="AY20">
        <f t="shared" si="74"/>
        <v>0</v>
      </c>
      <c r="AZ20">
        <f t="shared" si="74"/>
        <v>0</v>
      </c>
      <c r="BA20">
        <f t="shared" si="74"/>
        <v>0</v>
      </c>
      <c r="BB20">
        <f t="shared" si="74"/>
        <v>0</v>
      </c>
      <c r="BC20">
        <f t="shared" si="74"/>
        <v>0</v>
      </c>
      <c r="BD20">
        <f t="shared" si="74"/>
        <v>0</v>
      </c>
      <c r="BE20">
        <f t="shared" si="74"/>
        <v>0</v>
      </c>
      <c r="BF20">
        <f t="shared" si="74"/>
        <v>0</v>
      </c>
      <c r="BG20">
        <f t="shared" si="74"/>
        <v>0</v>
      </c>
      <c r="BH20">
        <f t="shared" si="74"/>
        <v>0</v>
      </c>
      <c r="BI20">
        <f t="shared" si="74"/>
        <v>0</v>
      </c>
      <c r="BJ20">
        <f t="shared" si="74"/>
        <v>0</v>
      </c>
      <c r="BK20">
        <f t="shared" si="74"/>
        <v>0</v>
      </c>
      <c r="BL20">
        <f t="shared" si="74"/>
        <v>0</v>
      </c>
      <c r="BM20" s="158">
        <f t="shared" si="74"/>
        <v>0</v>
      </c>
      <c r="BN20">
        <f t="shared" si="74"/>
        <v>0</v>
      </c>
      <c r="BO20">
        <f t="shared" si="74"/>
        <v>0</v>
      </c>
      <c r="BP20">
        <f t="shared" si="74"/>
        <v>0</v>
      </c>
      <c r="BQ20">
        <f t="shared" ref="BQ20:EB20" si="75">IF(BQ15=1,BQ$5&amp;BQ9&amp;BQ$11&amp;BQ9&amp;BQ$5,0)</f>
        <v>0</v>
      </c>
      <c r="BR20">
        <f t="shared" si="75"/>
        <v>0</v>
      </c>
      <c r="BS20">
        <f t="shared" si="75"/>
        <v>0</v>
      </c>
      <c r="BT20">
        <f t="shared" si="75"/>
        <v>0</v>
      </c>
      <c r="BU20">
        <f t="shared" si="75"/>
        <v>0</v>
      </c>
      <c r="BV20">
        <f t="shared" si="75"/>
        <v>0</v>
      </c>
      <c r="BW20">
        <f t="shared" si="75"/>
        <v>0</v>
      </c>
      <c r="BX20">
        <f t="shared" si="75"/>
        <v>0</v>
      </c>
      <c r="BY20">
        <f t="shared" si="75"/>
        <v>0</v>
      </c>
      <c r="BZ20">
        <f t="shared" si="75"/>
        <v>0</v>
      </c>
      <c r="CA20">
        <f t="shared" si="75"/>
        <v>0</v>
      </c>
      <c r="CB20">
        <f t="shared" si="75"/>
        <v>0</v>
      </c>
      <c r="CC20">
        <f t="shared" si="75"/>
        <v>0</v>
      </c>
      <c r="CD20">
        <f t="shared" si="75"/>
        <v>0</v>
      </c>
      <c r="CE20">
        <f t="shared" si="75"/>
        <v>0</v>
      </c>
      <c r="CF20">
        <f t="shared" si="75"/>
        <v>0</v>
      </c>
      <c r="CG20">
        <f t="shared" si="75"/>
        <v>0</v>
      </c>
      <c r="CH20">
        <f t="shared" si="75"/>
        <v>0</v>
      </c>
      <c r="CI20">
        <f t="shared" si="75"/>
        <v>0</v>
      </c>
      <c r="CJ20">
        <f t="shared" si="75"/>
        <v>0</v>
      </c>
      <c r="CK20">
        <f t="shared" si="75"/>
        <v>0</v>
      </c>
      <c r="CL20">
        <f t="shared" si="75"/>
        <v>0</v>
      </c>
      <c r="CM20">
        <f t="shared" si="75"/>
        <v>0</v>
      </c>
      <c r="CN20">
        <f t="shared" si="75"/>
        <v>0</v>
      </c>
      <c r="CO20">
        <f t="shared" si="75"/>
        <v>0</v>
      </c>
      <c r="CP20">
        <f t="shared" si="75"/>
        <v>0</v>
      </c>
      <c r="CQ20">
        <f t="shared" si="75"/>
        <v>0</v>
      </c>
      <c r="CR20" s="158">
        <f t="shared" si="75"/>
        <v>0</v>
      </c>
      <c r="CS20" s="223">
        <f t="shared" si="75"/>
        <v>0</v>
      </c>
      <c r="CT20">
        <f t="shared" si="75"/>
        <v>0</v>
      </c>
      <c r="CU20">
        <f t="shared" si="75"/>
        <v>0</v>
      </c>
      <c r="CV20">
        <f t="shared" si="75"/>
        <v>0</v>
      </c>
      <c r="CW20">
        <f t="shared" si="75"/>
        <v>0</v>
      </c>
      <c r="CX20">
        <f t="shared" si="75"/>
        <v>0</v>
      </c>
      <c r="CY20">
        <f t="shared" si="75"/>
        <v>0</v>
      </c>
      <c r="CZ20">
        <f t="shared" si="75"/>
        <v>0</v>
      </c>
      <c r="DA20">
        <f t="shared" si="75"/>
        <v>0</v>
      </c>
      <c r="DB20">
        <f t="shared" si="75"/>
        <v>0</v>
      </c>
      <c r="DC20">
        <f t="shared" si="75"/>
        <v>0</v>
      </c>
      <c r="DD20">
        <f t="shared" si="75"/>
        <v>0</v>
      </c>
      <c r="DE20">
        <f t="shared" si="75"/>
        <v>0</v>
      </c>
      <c r="DF20">
        <f t="shared" si="75"/>
        <v>0</v>
      </c>
      <c r="DG20">
        <f t="shared" si="75"/>
        <v>0</v>
      </c>
      <c r="DH20">
        <f t="shared" si="75"/>
        <v>0</v>
      </c>
      <c r="DI20">
        <f t="shared" si="75"/>
        <v>0</v>
      </c>
      <c r="DJ20">
        <f t="shared" si="75"/>
        <v>0</v>
      </c>
      <c r="DK20">
        <f t="shared" si="75"/>
        <v>0</v>
      </c>
      <c r="DL20">
        <f t="shared" si="75"/>
        <v>0</v>
      </c>
      <c r="DM20">
        <f t="shared" si="75"/>
        <v>0</v>
      </c>
      <c r="DN20">
        <f t="shared" si="75"/>
        <v>0</v>
      </c>
      <c r="DO20">
        <f t="shared" si="75"/>
        <v>0</v>
      </c>
      <c r="DP20">
        <f t="shared" si="75"/>
        <v>0</v>
      </c>
      <c r="DQ20">
        <f t="shared" si="75"/>
        <v>0</v>
      </c>
      <c r="DR20">
        <f t="shared" si="75"/>
        <v>0</v>
      </c>
      <c r="DS20">
        <f t="shared" si="75"/>
        <v>0</v>
      </c>
      <c r="DT20">
        <f t="shared" si="75"/>
        <v>0</v>
      </c>
      <c r="DU20">
        <f t="shared" si="75"/>
        <v>0</v>
      </c>
      <c r="DV20" s="158">
        <f t="shared" si="75"/>
        <v>0</v>
      </c>
      <c r="DW20" s="223">
        <f t="shared" si="75"/>
        <v>0</v>
      </c>
      <c r="DX20">
        <f t="shared" si="75"/>
        <v>0</v>
      </c>
      <c r="DY20">
        <f t="shared" si="75"/>
        <v>0</v>
      </c>
      <c r="DZ20">
        <f t="shared" si="75"/>
        <v>0</v>
      </c>
      <c r="EA20">
        <f t="shared" si="75"/>
        <v>0</v>
      </c>
      <c r="EB20">
        <f t="shared" si="75"/>
        <v>0</v>
      </c>
      <c r="EC20">
        <f t="shared" ref="EC20:GN20" si="76">IF(EC15=1,EC$5&amp;EC9&amp;EC$11&amp;EC9&amp;EC$5,0)</f>
        <v>0</v>
      </c>
      <c r="ED20">
        <f t="shared" si="76"/>
        <v>0</v>
      </c>
      <c r="EE20">
        <f t="shared" si="76"/>
        <v>0</v>
      </c>
      <c r="EF20">
        <f t="shared" si="76"/>
        <v>0</v>
      </c>
      <c r="EG20">
        <f t="shared" si="76"/>
        <v>0</v>
      </c>
      <c r="EH20">
        <f t="shared" si="76"/>
        <v>0</v>
      </c>
      <c r="EI20">
        <f t="shared" si="76"/>
        <v>0</v>
      </c>
      <c r="EJ20">
        <f t="shared" si="76"/>
        <v>0</v>
      </c>
      <c r="EK20">
        <f t="shared" si="76"/>
        <v>0</v>
      </c>
      <c r="EL20">
        <f t="shared" si="76"/>
        <v>0</v>
      </c>
      <c r="EM20">
        <f t="shared" si="76"/>
        <v>0</v>
      </c>
      <c r="EN20">
        <f t="shared" si="76"/>
        <v>0</v>
      </c>
      <c r="EO20">
        <f t="shared" si="76"/>
        <v>0</v>
      </c>
      <c r="EP20">
        <f t="shared" si="76"/>
        <v>0</v>
      </c>
      <c r="EQ20">
        <f t="shared" si="76"/>
        <v>0</v>
      </c>
      <c r="ER20">
        <f t="shared" si="76"/>
        <v>0</v>
      </c>
      <c r="ES20">
        <f t="shared" si="76"/>
        <v>0</v>
      </c>
      <c r="ET20">
        <f t="shared" si="76"/>
        <v>0</v>
      </c>
      <c r="EU20">
        <f t="shared" si="76"/>
        <v>0</v>
      </c>
      <c r="EV20">
        <f t="shared" si="76"/>
        <v>0</v>
      </c>
      <c r="EW20">
        <f t="shared" si="76"/>
        <v>0</v>
      </c>
      <c r="EX20">
        <f t="shared" si="76"/>
        <v>0</v>
      </c>
      <c r="EY20">
        <f t="shared" si="76"/>
        <v>0</v>
      </c>
      <c r="EZ20">
        <f t="shared" si="76"/>
        <v>0</v>
      </c>
      <c r="FA20" s="158">
        <f t="shared" si="76"/>
        <v>0</v>
      </c>
      <c r="FB20" s="223">
        <f t="shared" ca="1" si="76"/>
        <v>0</v>
      </c>
      <c r="FC20">
        <f t="shared" ca="1" si="76"/>
        <v>0</v>
      </c>
      <c r="FD20">
        <f t="shared" ca="1" si="76"/>
        <v>0</v>
      </c>
      <c r="FE20">
        <f t="shared" ca="1" si="76"/>
        <v>0</v>
      </c>
      <c r="FF20">
        <f t="shared" ca="1" si="76"/>
        <v>0</v>
      </c>
      <c r="FG20">
        <f t="shared" ca="1" si="76"/>
        <v>0</v>
      </c>
      <c r="FH20">
        <f t="shared" ca="1" si="76"/>
        <v>0</v>
      </c>
      <c r="FI20">
        <f t="shared" ca="1" si="76"/>
        <v>0</v>
      </c>
      <c r="FJ20">
        <f t="shared" ca="1" si="76"/>
        <v>0</v>
      </c>
      <c r="FK20">
        <f t="shared" ca="1" si="76"/>
        <v>0</v>
      </c>
      <c r="FL20">
        <f t="shared" ca="1" si="76"/>
        <v>0</v>
      </c>
      <c r="FM20">
        <f t="shared" ca="1" si="76"/>
        <v>0</v>
      </c>
      <c r="FN20" s="349">
        <f t="shared" ca="1" si="76"/>
        <v>0</v>
      </c>
      <c r="FO20">
        <f t="shared" ca="1" si="76"/>
        <v>0</v>
      </c>
      <c r="FP20" s="350">
        <f t="shared" ca="1" si="76"/>
        <v>0</v>
      </c>
      <c r="FQ20">
        <f t="shared" ca="1" si="76"/>
        <v>0</v>
      </c>
      <c r="FR20">
        <f t="shared" ca="1" si="76"/>
        <v>0</v>
      </c>
      <c r="FS20">
        <f t="shared" ca="1" si="76"/>
        <v>0</v>
      </c>
      <c r="FT20">
        <f t="shared" ca="1" si="76"/>
        <v>0</v>
      </c>
      <c r="FU20">
        <f t="shared" ca="1" si="76"/>
        <v>0</v>
      </c>
      <c r="FV20">
        <f t="shared" ca="1" si="76"/>
        <v>0</v>
      </c>
      <c r="FW20">
        <f t="shared" ca="1" si="76"/>
        <v>0</v>
      </c>
      <c r="FX20">
        <f t="shared" ca="1" si="76"/>
        <v>0</v>
      </c>
      <c r="FY20">
        <f t="shared" ca="1" si="76"/>
        <v>0</v>
      </c>
      <c r="FZ20">
        <f t="shared" ca="1" si="76"/>
        <v>0</v>
      </c>
      <c r="GA20">
        <f t="shared" ca="1" si="76"/>
        <v>0</v>
      </c>
      <c r="GB20">
        <f t="shared" ca="1" si="76"/>
        <v>0</v>
      </c>
      <c r="GC20">
        <f t="shared" ca="1" si="76"/>
        <v>0</v>
      </c>
      <c r="GD20">
        <f t="shared" ca="1" si="76"/>
        <v>0</v>
      </c>
      <c r="GE20">
        <f t="shared" ca="1" si="76"/>
        <v>0</v>
      </c>
      <c r="GF20" s="158">
        <f t="shared" ca="1" si="76"/>
        <v>0</v>
      </c>
      <c r="GG20" s="223">
        <f t="shared" si="76"/>
        <v>0</v>
      </c>
      <c r="GH20">
        <f t="shared" si="76"/>
        <v>0</v>
      </c>
      <c r="GI20">
        <f t="shared" si="76"/>
        <v>0</v>
      </c>
      <c r="GJ20">
        <f t="shared" si="76"/>
        <v>0</v>
      </c>
      <c r="GK20">
        <f t="shared" si="76"/>
        <v>0</v>
      </c>
      <c r="GL20">
        <f t="shared" si="76"/>
        <v>0</v>
      </c>
      <c r="GM20">
        <f t="shared" si="76"/>
        <v>0</v>
      </c>
      <c r="GN20">
        <f t="shared" si="76"/>
        <v>0</v>
      </c>
      <c r="GO20">
        <f t="shared" ref="GO20:IZ20" si="77">IF(GO15=1,GO$5&amp;GO9&amp;GO$11&amp;GO9&amp;GO$5,0)</f>
        <v>0</v>
      </c>
      <c r="GP20">
        <f t="shared" si="77"/>
        <v>0</v>
      </c>
      <c r="GQ20">
        <f t="shared" si="77"/>
        <v>0</v>
      </c>
      <c r="GR20">
        <f t="shared" si="77"/>
        <v>0</v>
      </c>
      <c r="GS20">
        <f t="shared" si="77"/>
        <v>0</v>
      </c>
      <c r="GT20">
        <f t="shared" si="77"/>
        <v>0</v>
      </c>
      <c r="GU20">
        <f t="shared" si="77"/>
        <v>0</v>
      </c>
      <c r="GV20">
        <f t="shared" si="77"/>
        <v>0</v>
      </c>
      <c r="GW20">
        <f t="shared" si="77"/>
        <v>0</v>
      </c>
      <c r="GX20">
        <f t="shared" si="77"/>
        <v>0</v>
      </c>
      <c r="GY20">
        <f t="shared" si="77"/>
        <v>0</v>
      </c>
      <c r="GZ20">
        <f t="shared" si="77"/>
        <v>0</v>
      </c>
      <c r="HA20">
        <f t="shared" si="77"/>
        <v>0</v>
      </c>
      <c r="HB20">
        <f t="shared" si="77"/>
        <v>0</v>
      </c>
      <c r="HC20">
        <f t="shared" si="77"/>
        <v>0</v>
      </c>
      <c r="HD20">
        <f t="shared" si="77"/>
        <v>0</v>
      </c>
      <c r="HE20">
        <f t="shared" si="77"/>
        <v>0</v>
      </c>
      <c r="HF20">
        <f t="shared" si="77"/>
        <v>0</v>
      </c>
      <c r="HG20">
        <f t="shared" si="77"/>
        <v>0</v>
      </c>
      <c r="HH20">
        <f t="shared" si="77"/>
        <v>0</v>
      </c>
      <c r="HI20">
        <f t="shared" si="77"/>
        <v>0</v>
      </c>
      <c r="HJ20" s="158">
        <f t="shared" si="77"/>
        <v>0</v>
      </c>
      <c r="HK20" s="223">
        <f t="shared" si="77"/>
        <v>0</v>
      </c>
      <c r="HL20">
        <f t="shared" si="77"/>
        <v>0</v>
      </c>
      <c r="HM20">
        <f t="shared" si="77"/>
        <v>0</v>
      </c>
      <c r="HN20">
        <f t="shared" si="77"/>
        <v>0</v>
      </c>
      <c r="HO20">
        <f t="shared" si="77"/>
        <v>0</v>
      </c>
      <c r="HP20">
        <f t="shared" si="77"/>
        <v>0</v>
      </c>
      <c r="HQ20">
        <f t="shared" si="77"/>
        <v>0</v>
      </c>
      <c r="HR20">
        <f t="shared" si="77"/>
        <v>0</v>
      </c>
      <c r="HS20">
        <f t="shared" si="77"/>
        <v>0</v>
      </c>
      <c r="HT20">
        <f t="shared" si="77"/>
        <v>0</v>
      </c>
      <c r="HU20">
        <f t="shared" si="77"/>
        <v>0</v>
      </c>
      <c r="HV20">
        <f t="shared" si="77"/>
        <v>0</v>
      </c>
      <c r="HW20">
        <f t="shared" si="77"/>
        <v>0</v>
      </c>
      <c r="HX20">
        <f t="shared" si="77"/>
        <v>0</v>
      </c>
      <c r="HY20">
        <f t="shared" si="77"/>
        <v>0</v>
      </c>
      <c r="HZ20">
        <f t="shared" si="77"/>
        <v>0</v>
      </c>
      <c r="IA20">
        <f t="shared" si="77"/>
        <v>0</v>
      </c>
      <c r="IB20">
        <f t="shared" si="77"/>
        <v>0</v>
      </c>
      <c r="IC20">
        <f t="shared" si="77"/>
        <v>0</v>
      </c>
      <c r="ID20">
        <f t="shared" si="77"/>
        <v>0</v>
      </c>
      <c r="IE20">
        <f t="shared" si="77"/>
        <v>0</v>
      </c>
      <c r="IF20">
        <f t="shared" si="77"/>
        <v>0</v>
      </c>
      <c r="IG20">
        <f t="shared" si="77"/>
        <v>0</v>
      </c>
      <c r="IH20">
        <f t="shared" si="77"/>
        <v>0</v>
      </c>
      <c r="II20">
        <f t="shared" si="77"/>
        <v>0</v>
      </c>
      <c r="IJ20">
        <f t="shared" si="77"/>
        <v>0</v>
      </c>
      <c r="IK20">
        <f t="shared" si="77"/>
        <v>0</v>
      </c>
      <c r="IL20">
        <f t="shared" si="77"/>
        <v>0</v>
      </c>
      <c r="IM20">
        <f t="shared" si="77"/>
        <v>0</v>
      </c>
      <c r="IN20">
        <f t="shared" si="77"/>
        <v>0</v>
      </c>
      <c r="IO20" s="158">
        <f t="shared" si="77"/>
        <v>0</v>
      </c>
      <c r="IP20" s="223">
        <f t="shared" si="77"/>
        <v>0</v>
      </c>
      <c r="IQ20">
        <f t="shared" si="77"/>
        <v>0</v>
      </c>
      <c r="IR20">
        <f t="shared" si="77"/>
        <v>0</v>
      </c>
      <c r="IS20">
        <f t="shared" si="77"/>
        <v>0</v>
      </c>
      <c r="IT20">
        <f t="shared" si="77"/>
        <v>0</v>
      </c>
      <c r="IU20">
        <f t="shared" si="77"/>
        <v>0</v>
      </c>
      <c r="IV20">
        <f t="shared" si="77"/>
        <v>0</v>
      </c>
      <c r="IW20">
        <f t="shared" si="77"/>
        <v>0</v>
      </c>
      <c r="IX20">
        <f t="shared" si="77"/>
        <v>0</v>
      </c>
      <c r="IY20">
        <f t="shared" si="77"/>
        <v>0</v>
      </c>
      <c r="IZ20">
        <f t="shared" si="77"/>
        <v>0</v>
      </c>
      <c r="JA20">
        <f t="shared" ref="JA20:LL20" si="78">IF(JA15=1,JA$5&amp;JA9&amp;JA$11&amp;JA9&amp;JA$5,0)</f>
        <v>0</v>
      </c>
      <c r="JB20">
        <f t="shared" si="78"/>
        <v>0</v>
      </c>
      <c r="JC20">
        <f t="shared" si="78"/>
        <v>0</v>
      </c>
      <c r="JD20">
        <f t="shared" si="78"/>
        <v>0</v>
      </c>
      <c r="JE20">
        <f t="shared" si="78"/>
        <v>0</v>
      </c>
      <c r="JF20">
        <f t="shared" si="78"/>
        <v>0</v>
      </c>
      <c r="JG20">
        <f t="shared" si="78"/>
        <v>0</v>
      </c>
      <c r="JH20">
        <f t="shared" si="78"/>
        <v>0</v>
      </c>
      <c r="JI20">
        <f t="shared" si="78"/>
        <v>0</v>
      </c>
      <c r="JJ20">
        <f t="shared" si="78"/>
        <v>0</v>
      </c>
      <c r="JK20">
        <f t="shared" si="78"/>
        <v>0</v>
      </c>
      <c r="JL20">
        <f t="shared" si="78"/>
        <v>0</v>
      </c>
      <c r="JM20">
        <f t="shared" si="78"/>
        <v>0</v>
      </c>
      <c r="JN20">
        <f t="shared" si="78"/>
        <v>0</v>
      </c>
      <c r="JO20">
        <f t="shared" si="78"/>
        <v>0</v>
      </c>
      <c r="JP20">
        <f t="shared" si="78"/>
        <v>0</v>
      </c>
      <c r="JQ20">
        <f t="shared" si="78"/>
        <v>0</v>
      </c>
      <c r="JR20">
        <f t="shared" si="78"/>
        <v>0</v>
      </c>
      <c r="JS20" s="158">
        <f t="shared" si="78"/>
        <v>0</v>
      </c>
      <c r="JT20" s="223">
        <f t="shared" ca="1" si="78"/>
        <v>0</v>
      </c>
      <c r="JU20">
        <f t="shared" ca="1" si="78"/>
        <v>0</v>
      </c>
      <c r="JV20">
        <f t="shared" ca="1" si="78"/>
        <v>0</v>
      </c>
      <c r="JW20">
        <f t="shared" ca="1" si="78"/>
        <v>0</v>
      </c>
      <c r="JX20">
        <f t="shared" ca="1" si="78"/>
        <v>0</v>
      </c>
      <c r="JY20">
        <f t="shared" ca="1" si="78"/>
        <v>0</v>
      </c>
      <c r="JZ20">
        <f t="shared" ca="1" si="78"/>
        <v>0</v>
      </c>
      <c r="KA20">
        <f t="shared" ca="1" si="78"/>
        <v>0</v>
      </c>
      <c r="KB20">
        <f t="shared" ca="1" si="78"/>
        <v>0</v>
      </c>
      <c r="KC20">
        <f t="shared" ca="1" si="78"/>
        <v>0</v>
      </c>
      <c r="KD20">
        <f t="shared" ca="1" si="78"/>
        <v>0</v>
      </c>
      <c r="KE20">
        <f t="shared" ca="1" si="78"/>
        <v>0</v>
      </c>
      <c r="KF20">
        <f t="shared" ca="1" si="78"/>
        <v>0</v>
      </c>
      <c r="KG20">
        <f t="shared" ca="1" si="78"/>
        <v>0</v>
      </c>
      <c r="KH20">
        <f t="shared" ca="1" si="78"/>
        <v>0</v>
      </c>
      <c r="KI20">
        <f t="shared" ca="1" si="78"/>
        <v>0</v>
      </c>
      <c r="KJ20">
        <f t="shared" ca="1" si="78"/>
        <v>0</v>
      </c>
      <c r="KK20">
        <f t="shared" ca="1" si="78"/>
        <v>0</v>
      </c>
      <c r="KL20">
        <f t="shared" ca="1" si="78"/>
        <v>0</v>
      </c>
      <c r="KM20">
        <f t="shared" ca="1" si="78"/>
        <v>0</v>
      </c>
      <c r="KN20">
        <f t="shared" ca="1" si="78"/>
        <v>0</v>
      </c>
      <c r="KO20">
        <f t="shared" ca="1" si="78"/>
        <v>0</v>
      </c>
      <c r="KP20">
        <f t="shared" ca="1" si="78"/>
        <v>0</v>
      </c>
      <c r="KQ20">
        <f t="shared" ca="1" si="78"/>
        <v>0</v>
      </c>
      <c r="KR20">
        <f t="shared" ca="1" si="78"/>
        <v>0</v>
      </c>
      <c r="KS20">
        <f t="shared" ca="1" si="78"/>
        <v>0</v>
      </c>
      <c r="KT20">
        <f t="shared" ca="1" si="78"/>
        <v>0</v>
      </c>
      <c r="KU20">
        <f t="shared" ca="1" si="78"/>
        <v>0</v>
      </c>
      <c r="KV20" s="349">
        <f t="shared" ca="1" si="78"/>
        <v>0</v>
      </c>
      <c r="KW20">
        <f t="shared" ca="1" si="78"/>
        <v>0</v>
      </c>
      <c r="KX20" s="158">
        <f t="shared" ca="1" si="78"/>
        <v>0</v>
      </c>
      <c r="KY20" s="223">
        <f t="shared" ca="1" si="78"/>
        <v>0</v>
      </c>
      <c r="KZ20">
        <f t="shared" ca="1" si="78"/>
        <v>0</v>
      </c>
      <c r="LA20" s="350">
        <f t="shared" ca="1" si="78"/>
        <v>0</v>
      </c>
      <c r="LB20">
        <f t="shared" ca="1" si="78"/>
        <v>0</v>
      </c>
      <c r="LC20">
        <f t="shared" ca="1" si="78"/>
        <v>0</v>
      </c>
      <c r="LD20">
        <f t="shared" ca="1" si="78"/>
        <v>0</v>
      </c>
      <c r="LE20">
        <f t="shared" ca="1" si="78"/>
        <v>0</v>
      </c>
      <c r="LF20">
        <f t="shared" ca="1" si="78"/>
        <v>0</v>
      </c>
      <c r="LG20">
        <f t="shared" ca="1" si="78"/>
        <v>0</v>
      </c>
      <c r="LH20">
        <f t="shared" ca="1" si="78"/>
        <v>0</v>
      </c>
      <c r="LI20">
        <f t="shared" ca="1" si="78"/>
        <v>0</v>
      </c>
      <c r="LJ20">
        <f t="shared" ca="1" si="78"/>
        <v>0</v>
      </c>
      <c r="LK20">
        <f t="shared" ca="1" si="78"/>
        <v>0</v>
      </c>
      <c r="LL20">
        <f t="shared" ca="1" si="78"/>
        <v>0</v>
      </c>
      <c r="LM20">
        <f t="shared" ref="LM20:NX20" ca="1" si="79">IF(LM15=1,LM$5&amp;LM9&amp;LM$11&amp;LM9&amp;LM$5,0)</f>
        <v>0</v>
      </c>
      <c r="LN20">
        <f t="shared" ca="1" si="79"/>
        <v>0</v>
      </c>
      <c r="LO20">
        <f t="shared" ca="1" si="79"/>
        <v>0</v>
      </c>
      <c r="LP20">
        <f t="shared" ca="1" si="79"/>
        <v>0</v>
      </c>
      <c r="LQ20">
        <f t="shared" ca="1" si="79"/>
        <v>0</v>
      </c>
      <c r="LR20">
        <f t="shared" ca="1" si="79"/>
        <v>0</v>
      </c>
      <c r="LS20">
        <f t="shared" ca="1" si="79"/>
        <v>0</v>
      </c>
      <c r="LT20">
        <f t="shared" ca="1" si="79"/>
        <v>0</v>
      </c>
      <c r="LU20">
        <f t="shared" ca="1" si="79"/>
        <v>0</v>
      </c>
      <c r="LV20">
        <f t="shared" ca="1" si="79"/>
        <v>0</v>
      </c>
      <c r="LW20">
        <f t="shared" ca="1" si="79"/>
        <v>0</v>
      </c>
      <c r="LX20">
        <f t="shared" ca="1" si="79"/>
        <v>0</v>
      </c>
      <c r="LY20">
        <f t="shared" ca="1" si="79"/>
        <v>0</v>
      </c>
      <c r="LZ20">
        <f t="shared" ca="1" si="79"/>
        <v>0</v>
      </c>
      <c r="MA20">
        <f t="shared" ca="1" si="79"/>
        <v>0</v>
      </c>
      <c r="MB20">
        <f t="shared" ca="1" si="79"/>
        <v>0</v>
      </c>
      <c r="MC20" s="158">
        <f t="shared" ca="1" si="79"/>
        <v>0</v>
      </c>
      <c r="MD20" s="223">
        <f t="shared" si="79"/>
        <v>0</v>
      </c>
      <c r="ME20">
        <f t="shared" si="79"/>
        <v>0</v>
      </c>
      <c r="MF20">
        <f t="shared" si="79"/>
        <v>0</v>
      </c>
      <c r="MG20">
        <f t="shared" si="79"/>
        <v>0</v>
      </c>
      <c r="MH20">
        <f t="shared" si="79"/>
        <v>0</v>
      </c>
      <c r="MI20">
        <f t="shared" si="79"/>
        <v>0</v>
      </c>
      <c r="MJ20">
        <f t="shared" si="79"/>
        <v>0</v>
      </c>
      <c r="MK20">
        <f t="shared" si="79"/>
        <v>0</v>
      </c>
      <c r="ML20">
        <f t="shared" si="79"/>
        <v>0</v>
      </c>
      <c r="MM20">
        <f t="shared" si="79"/>
        <v>0</v>
      </c>
      <c r="MN20">
        <f t="shared" si="79"/>
        <v>0</v>
      </c>
      <c r="MO20">
        <f t="shared" si="79"/>
        <v>0</v>
      </c>
      <c r="MP20">
        <f t="shared" si="79"/>
        <v>0</v>
      </c>
      <c r="MQ20">
        <f t="shared" si="79"/>
        <v>0</v>
      </c>
      <c r="MR20">
        <f t="shared" si="79"/>
        <v>0</v>
      </c>
      <c r="MS20">
        <f t="shared" si="79"/>
        <v>0</v>
      </c>
      <c r="MT20">
        <f t="shared" si="79"/>
        <v>0</v>
      </c>
      <c r="MU20">
        <f t="shared" si="79"/>
        <v>0</v>
      </c>
      <c r="MV20">
        <f t="shared" si="79"/>
        <v>0</v>
      </c>
      <c r="MW20">
        <f t="shared" si="79"/>
        <v>0</v>
      </c>
      <c r="MX20">
        <f t="shared" si="79"/>
        <v>0</v>
      </c>
      <c r="MY20">
        <f t="shared" si="79"/>
        <v>0</v>
      </c>
      <c r="MZ20">
        <f t="shared" si="79"/>
        <v>0</v>
      </c>
      <c r="NA20">
        <f t="shared" si="79"/>
        <v>0</v>
      </c>
      <c r="NB20">
        <f t="shared" si="79"/>
        <v>0</v>
      </c>
      <c r="NC20">
        <f t="shared" si="79"/>
        <v>0</v>
      </c>
      <c r="ND20">
        <f t="shared" si="79"/>
        <v>0</v>
      </c>
      <c r="NE20">
        <f t="shared" si="79"/>
        <v>0</v>
      </c>
      <c r="NF20" s="158">
        <f t="shared" si="79"/>
        <v>0</v>
      </c>
      <c r="NG20" s="223">
        <f t="shared" si="79"/>
        <v>0</v>
      </c>
      <c r="NH20">
        <f t="shared" si="79"/>
        <v>0</v>
      </c>
      <c r="NI20">
        <f t="shared" si="79"/>
        <v>0</v>
      </c>
      <c r="NJ20">
        <f t="shared" si="79"/>
        <v>0</v>
      </c>
      <c r="NK20">
        <f t="shared" si="79"/>
        <v>0</v>
      </c>
      <c r="NL20">
        <f t="shared" si="79"/>
        <v>0</v>
      </c>
      <c r="NM20">
        <f t="shared" si="79"/>
        <v>0</v>
      </c>
      <c r="NN20">
        <f t="shared" si="79"/>
        <v>0</v>
      </c>
      <c r="NO20">
        <f t="shared" si="79"/>
        <v>0</v>
      </c>
      <c r="NP20">
        <f t="shared" si="79"/>
        <v>0</v>
      </c>
      <c r="NQ20">
        <f t="shared" si="79"/>
        <v>0</v>
      </c>
      <c r="NR20">
        <f t="shared" si="79"/>
        <v>0</v>
      </c>
      <c r="NS20">
        <f t="shared" si="79"/>
        <v>0</v>
      </c>
      <c r="NT20">
        <f t="shared" si="79"/>
        <v>0</v>
      </c>
      <c r="NU20">
        <f t="shared" si="79"/>
        <v>0</v>
      </c>
      <c r="NV20">
        <f t="shared" si="79"/>
        <v>0</v>
      </c>
      <c r="NW20">
        <f t="shared" si="79"/>
        <v>0</v>
      </c>
      <c r="NX20">
        <f t="shared" si="79"/>
        <v>0</v>
      </c>
      <c r="NY20">
        <f t="shared" ref="NY20:OK20" si="80">IF(NY15=1,NY$5&amp;NY9&amp;NY$11&amp;NY9&amp;NY$5,0)</f>
        <v>0</v>
      </c>
      <c r="NZ20">
        <f t="shared" si="80"/>
        <v>0</v>
      </c>
      <c r="OA20">
        <f t="shared" si="80"/>
        <v>0</v>
      </c>
      <c r="OB20">
        <f t="shared" si="80"/>
        <v>0</v>
      </c>
      <c r="OC20">
        <f t="shared" si="80"/>
        <v>0</v>
      </c>
      <c r="OD20">
        <f t="shared" si="80"/>
        <v>0</v>
      </c>
      <c r="OE20">
        <f t="shared" si="80"/>
        <v>0</v>
      </c>
      <c r="OF20">
        <f t="shared" si="80"/>
        <v>0</v>
      </c>
      <c r="OG20">
        <f t="shared" si="80"/>
        <v>0</v>
      </c>
      <c r="OH20">
        <f t="shared" si="80"/>
        <v>0</v>
      </c>
      <c r="OI20">
        <f t="shared" si="80"/>
        <v>0</v>
      </c>
      <c r="OJ20">
        <f t="shared" si="80"/>
        <v>0</v>
      </c>
      <c r="OK20" s="158">
        <f t="shared" si="80"/>
        <v>0</v>
      </c>
    </row>
    <row r="21" spans="2:401" ht="13.5" customHeight="1" thickBot="1" x14ac:dyDescent="0.2">
      <c r="B21" s="304" t="s">
        <v>161</v>
      </c>
      <c r="C21" s="305"/>
      <c r="D21" s="306"/>
      <c r="E21" s="335"/>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59"/>
      <c r="AJ21" s="335"/>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59"/>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59"/>
      <c r="CS21" s="335"/>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59"/>
      <c r="DW21" s="335"/>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59"/>
      <c r="FB21" s="335"/>
      <c r="FC21" s="131"/>
      <c r="FD21" s="131"/>
      <c r="FE21" s="131"/>
      <c r="FF21" s="131"/>
      <c r="FG21" s="131"/>
      <c r="FH21" s="131"/>
      <c r="FI21" s="131"/>
      <c r="FJ21" s="131"/>
      <c r="FK21" s="131"/>
      <c r="FL21" s="131"/>
      <c r="FM21" s="131"/>
      <c r="FN21" s="351"/>
      <c r="FO21" s="131"/>
      <c r="FP21" s="352"/>
      <c r="FQ21" s="131"/>
      <c r="FR21" s="131"/>
      <c r="FS21" s="131"/>
      <c r="FT21" s="131"/>
      <c r="FU21" s="131"/>
      <c r="FV21" s="131"/>
      <c r="FW21" s="131"/>
      <c r="FX21" s="131"/>
      <c r="FY21" s="131"/>
      <c r="FZ21" s="131"/>
      <c r="GA21" s="131"/>
      <c r="GB21" s="131"/>
      <c r="GC21" s="131"/>
      <c r="GD21" s="131"/>
      <c r="GE21" s="131"/>
      <c r="GF21" s="159"/>
      <c r="GG21" s="335"/>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59"/>
      <c r="HK21" s="335"/>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59"/>
      <c r="IP21" s="335"/>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59"/>
      <c r="JT21" s="335"/>
      <c r="JU21" s="131"/>
      <c r="JV21" s="131"/>
      <c r="JW21" s="131"/>
      <c r="JX21" s="131"/>
      <c r="JY21" s="131"/>
      <c r="JZ21" s="131"/>
      <c r="KA21" s="131"/>
      <c r="KB21" s="131"/>
      <c r="KC21" s="131"/>
      <c r="KD21" s="131"/>
      <c r="KE21" s="131"/>
      <c r="KF21" s="131"/>
      <c r="KG21" s="131"/>
      <c r="KH21" s="131"/>
      <c r="KI21" s="131"/>
      <c r="KJ21" s="131"/>
      <c r="KK21" s="131"/>
      <c r="KL21" s="131"/>
      <c r="KM21" s="131"/>
      <c r="KN21" s="131"/>
      <c r="KO21" s="131"/>
      <c r="KP21" s="131"/>
      <c r="KQ21" s="131"/>
      <c r="KR21" s="131"/>
      <c r="KS21" s="131"/>
      <c r="KT21" s="131"/>
      <c r="KU21" s="131"/>
      <c r="KV21" s="396"/>
      <c r="KW21" s="397"/>
      <c r="KX21" s="398"/>
      <c r="KY21" s="399"/>
      <c r="KZ21" s="397"/>
      <c r="LA21" s="400"/>
      <c r="LB21" s="131"/>
      <c r="LC21" s="131"/>
      <c r="LD21" s="131"/>
      <c r="LE21" s="131"/>
      <c r="LF21" s="131"/>
      <c r="LG21" s="131"/>
      <c r="LH21" s="131"/>
      <c r="LI21" s="131"/>
      <c r="LJ21" s="131"/>
      <c r="LK21" s="131"/>
      <c r="LL21" s="131"/>
      <c r="LM21" s="131"/>
      <c r="LN21" s="131"/>
      <c r="LO21" s="131"/>
      <c r="LP21" s="131"/>
      <c r="LQ21" s="131"/>
      <c r="LR21" s="131"/>
      <c r="LS21" s="131"/>
      <c r="LT21" s="131"/>
      <c r="LU21" s="131"/>
      <c r="LV21" s="131"/>
      <c r="LW21" s="131"/>
      <c r="LX21" s="131"/>
      <c r="LY21" s="131"/>
      <c r="LZ21" s="131"/>
      <c r="MA21" s="131"/>
      <c r="MB21" s="131"/>
      <c r="MC21" s="159"/>
      <c r="MD21" s="335"/>
      <c r="ME21" s="131"/>
      <c r="MF21" s="131"/>
      <c r="MG21" s="131"/>
      <c r="MH21" s="131"/>
      <c r="MI21" s="131"/>
      <c r="MJ21" s="131"/>
      <c r="MK21" s="131"/>
      <c r="ML21" s="131"/>
      <c r="MM21" s="131"/>
      <c r="MN21" s="131"/>
      <c r="MO21" s="131"/>
      <c r="MP21" s="131"/>
      <c r="MQ21" s="131"/>
      <c r="MR21" s="131"/>
      <c r="MS21" s="131"/>
      <c r="MT21" s="131"/>
      <c r="MU21" s="131"/>
      <c r="MV21" s="131"/>
      <c r="MW21" s="131"/>
      <c r="MX21" s="131"/>
      <c r="MY21" s="131"/>
      <c r="MZ21" s="131"/>
      <c r="NA21" s="131"/>
      <c r="NB21" s="131"/>
      <c r="NC21" s="131"/>
      <c r="ND21" s="131"/>
      <c r="NE21" s="131"/>
      <c r="NF21" s="159"/>
      <c r="NG21" s="335"/>
      <c r="NH21" s="131"/>
      <c r="NI21" s="131"/>
      <c r="NJ21" s="131"/>
      <c r="NK21" s="131"/>
      <c r="NL21" s="131"/>
      <c r="NM21" s="131"/>
      <c r="NN21" s="131"/>
      <c r="NO21" s="131"/>
      <c r="NP21" s="131"/>
      <c r="NQ21" s="131"/>
      <c r="NR21" s="131"/>
      <c r="NS21" s="131"/>
      <c r="NT21" s="131"/>
      <c r="NU21" s="131"/>
      <c r="NV21" s="131"/>
      <c r="NW21" s="131"/>
      <c r="NX21" s="131"/>
      <c r="NY21" s="131"/>
      <c r="NZ21" s="131"/>
      <c r="OA21" s="131"/>
      <c r="OB21" s="131"/>
      <c r="OC21" s="131"/>
      <c r="OD21" s="131"/>
      <c r="OE21" s="131"/>
      <c r="OF21" s="131"/>
      <c r="OG21" s="131"/>
      <c r="OH21" s="131"/>
      <c r="OI21" s="131"/>
      <c r="OJ21" s="131"/>
      <c r="OK21" s="159"/>
    </row>
    <row r="22" spans="2:401" ht="13.5" customHeight="1" x14ac:dyDescent="0.15">
      <c r="B22" s="297"/>
      <c r="C22" s="295"/>
      <c r="D22" s="296"/>
      <c r="E22" s="297">
        <v>1</v>
      </c>
      <c r="F22" s="296"/>
      <c r="G22" s="297">
        <v>2</v>
      </c>
      <c r="H22" s="296"/>
      <c r="I22" s="297">
        <v>3</v>
      </c>
      <c r="J22" s="296"/>
      <c r="K22" s="297">
        <v>4</v>
      </c>
      <c r="L22" s="296"/>
      <c r="M22" s="297">
        <v>5</v>
      </c>
      <c r="N22" s="296"/>
      <c r="O22" s="297">
        <v>6</v>
      </c>
      <c r="P22" s="296"/>
      <c r="Q22" s="297">
        <v>7</v>
      </c>
      <c r="R22" s="296"/>
      <c r="S22" s="297">
        <v>8</v>
      </c>
      <c r="T22" s="296"/>
      <c r="U22" s="297">
        <v>9</v>
      </c>
      <c r="V22" s="296"/>
      <c r="W22" s="297">
        <v>10</v>
      </c>
      <c r="X22" s="296"/>
      <c r="Y22" s="297">
        <v>11</v>
      </c>
      <c r="Z22" s="296"/>
      <c r="AA22" s="297">
        <v>12</v>
      </c>
      <c r="AB22" s="296"/>
      <c r="AC22" s="297">
        <v>13</v>
      </c>
      <c r="AD22" s="296"/>
      <c r="AE22" s="297">
        <v>14</v>
      </c>
      <c r="AF22" s="296"/>
      <c r="AG22" s="297">
        <v>15</v>
      </c>
      <c r="AH22" s="296"/>
      <c r="AI22" s="297">
        <v>16</v>
      </c>
      <c r="AJ22" s="296"/>
      <c r="AK22" s="297">
        <v>17</v>
      </c>
      <c r="AL22" s="296"/>
      <c r="AM22" s="297">
        <v>18</v>
      </c>
      <c r="AN22" s="296"/>
      <c r="AO22" s="297">
        <v>19</v>
      </c>
      <c r="AP22" s="296"/>
      <c r="AQ22" s="297">
        <v>20</v>
      </c>
      <c r="AR22" s="296"/>
      <c r="AS22" s="297">
        <v>21</v>
      </c>
      <c r="AT22" s="296"/>
      <c r="AU22" s="297">
        <v>22</v>
      </c>
      <c r="AV22" s="296"/>
      <c r="AW22" s="297">
        <v>23</v>
      </c>
      <c r="AX22" s="296"/>
      <c r="AY22" s="297">
        <v>24</v>
      </c>
      <c r="AZ22" s="296"/>
      <c r="BA22" s="297">
        <v>25</v>
      </c>
      <c r="BB22" s="296"/>
      <c r="BC22" s="297">
        <v>26</v>
      </c>
      <c r="BD22" s="296"/>
      <c r="BE22" s="297">
        <v>27</v>
      </c>
      <c r="BF22" s="296"/>
      <c r="BG22" s="297">
        <v>28</v>
      </c>
      <c r="BH22" s="296"/>
      <c r="BI22" s="297">
        <v>29</v>
      </c>
      <c r="BJ22" s="296"/>
      <c r="BK22" s="297">
        <v>30</v>
      </c>
      <c r="BL22" s="296"/>
      <c r="BM22" s="297">
        <v>31</v>
      </c>
      <c r="BN22" s="296"/>
      <c r="BO22" s="297">
        <v>32</v>
      </c>
      <c r="BP22" s="296"/>
      <c r="BQ22" s="297">
        <v>33</v>
      </c>
      <c r="BR22" s="296"/>
      <c r="BS22" s="297">
        <v>34</v>
      </c>
      <c r="BT22" s="296"/>
      <c r="BU22" s="297">
        <v>35</v>
      </c>
      <c r="BV22" s="296"/>
      <c r="BW22" s="297">
        <v>36</v>
      </c>
      <c r="BX22" s="296"/>
      <c r="BY22" s="297">
        <v>37</v>
      </c>
      <c r="BZ22" s="296"/>
      <c r="CA22" s="297">
        <v>38</v>
      </c>
      <c r="CB22" s="296"/>
      <c r="CC22" s="297">
        <v>39</v>
      </c>
      <c r="CD22" s="296"/>
      <c r="CE22" s="297">
        <v>40</v>
      </c>
      <c r="CF22" s="296"/>
      <c r="CG22" s="297">
        <v>41</v>
      </c>
      <c r="CH22" s="296"/>
      <c r="CI22" s="297">
        <v>42</v>
      </c>
      <c r="CJ22" s="296"/>
      <c r="CK22" s="297">
        <v>43</v>
      </c>
      <c r="CL22" s="296"/>
      <c r="CM22" s="297">
        <v>44</v>
      </c>
      <c r="CN22" s="296"/>
      <c r="CO22" s="297">
        <v>45</v>
      </c>
      <c r="CP22" s="296"/>
      <c r="CQ22" s="297">
        <v>46</v>
      </c>
      <c r="CR22" s="296"/>
      <c r="CS22" s="297">
        <v>47</v>
      </c>
      <c r="CT22" s="296"/>
      <c r="CU22" s="297">
        <v>48</v>
      </c>
      <c r="CV22" s="296"/>
      <c r="CW22" s="297">
        <v>49</v>
      </c>
      <c r="CX22" s="296"/>
      <c r="CY22" s="297">
        <v>50</v>
      </c>
      <c r="CZ22" s="296"/>
      <c r="DA22" s="297">
        <v>51</v>
      </c>
      <c r="DB22" s="296"/>
      <c r="DC22" s="297">
        <v>52</v>
      </c>
      <c r="DD22" s="296"/>
      <c r="DE22" s="297">
        <v>53</v>
      </c>
      <c r="DF22" s="296"/>
      <c r="DG22" s="297">
        <v>54</v>
      </c>
      <c r="DH22" s="296"/>
      <c r="DI22" s="297">
        <v>55</v>
      </c>
      <c r="DJ22" s="296"/>
      <c r="DK22" s="297">
        <v>56</v>
      </c>
      <c r="DL22" s="296"/>
      <c r="DM22" s="297">
        <v>57</v>
      </c>
      <c r="DN22" s="296"/>
      <c r="DO22" s="297">
        <v>58</v>
      </c>
      <c r="DP22" s="296"/>
      <c r="DQ22" s="297">
        <v>59</v>
      </c>
      <c r="DR22" s="296"/>
      <c r="DS22" s="297">
        <v>60</v>
      </c>
      <c r="DT22" s="296"/>
      <c r="DU22" s="297">
        <v>61</v>
      </c>
      <c r="DV22" s="296"/>
    </row>
    <row r="23" spans="2:401" ht="13.5" customHeight="1" thickBot="1" x14ac:dyDescent="0.2">
      <c r="B23" s="335"/>
      <c r="C23" s="131"/>
      <c r="D23" s="159"/>
      <c r="E23" s="335" t="s">
        <v>164</v>
      </c>
      <c r="F23" s="159"/>
      <c r="G23" s="335" t="s">
        <v>165</v>
      </c>
      <c r="H23" s="159"/>
      <c r="I23" s="335" t="s">
        <v>166</v>
      </c>
      <c r="J23" s="159"/>
      <c r="K23" s="335" t="s">
        <v>167</v>
      </c>
      <c r="L23" s="159"/>
      <c r="M23" s="335" t="s">
        <v>168</v>
      </c>
      <c r="N23" s="159"/>
      <c r="O23" s="335" t="s">
        <v>169</v>
      </c>
      <c r="P23" s="159"/>
      <c r="Q23" s="335" t="s">
        <v>170</v>
      </c>
      <c r="R23" s="159"/>
      <c r="S23" s="335" t="s">
        <v>171</v>
      </c>
      <c r="T23" s="159"/>
      <c r="U23" s="335" t="s">
        <v>172</v>
      </c>
      <c r="V23" s="159"/>
      <c r="W23" s="335" t="s">
        <v>173</v>
      </c>
      <c r="X23" s="159"/>
      <c r="Y23" s="335" t="s">
        <v>174</v>
      </c>
      <c r="Z23" s="159"/>
      <c r="AA23" s="335" t="s">
        <v>175</v>
      </c>
      <c r="AB23" s="159"/>
      <c r="AC23" s="335" t="s">
        <v>176</v>
      </c>
      <c r="AD23" s="159"/>
      <c r="AE23" s="335" t="s">
        <v>177</v>
      </c>
      <c r="AF23" s="159"/>
      <c r="AG23" s="335" t="s">
        <v>178</v>
      </c>
      <c r="AH23" s="159"/>
      <c r="AI23" s="335" t="s">
        <v>179</v>
      </c>
      <c r="AJ23" s="159"/>
      <c r="AK23" s="335" t="s">
        <v>180</v>
      </c>
      <c r="AL23" s="159"/>
      <c r="AM23" s="335" t="s">
        <v>181</v>
      </c>
      <c r="AN23" s="159"/>
      <c r="AO23" s="335" t="s">
        <v>182</v>
      </c>
      <c r="AP23" s="159"/>
      <c r="AQ23" s="335" t="s">
        <v>183</v>
      </c>
      <c r="AR23" s="159"/>
      <c r="AS23" s="335" t="s">
        <v>184</v>
      </c>
      <c r="AT23" s="159"/>
      <c r="AU23" s="335" t="s">
        <v>185</v>
      </c>
      <c r="AV23" s="159"/>
      <c r="AW23" s="335" t="s">
        <v>186</v>
      </c>
      <c r="AX23" s="159"/>
      <c r="AY23" s="335" t="s">
        <v>187</v>
      </c>
      <c r="AZ23" s="159"/>
      <c r="BA23" s="335" t="s">
        <v>188</v>
      </c>
      <c r="BB23" s="159"/>
      <c r="BC23" s="335" t="s">
        <v>189</v>
      </c>
      <c r="BD23" s="159"/>
      <c r="BE23" s="335" t="s">
        <v>190</v>
      </c>
      <c r="BF23" s="159"/>
      <c r="BG23" s="335" t="s">
        <v>191</v>
      </c>
      <c r="BH23" s="159"/>
      <c r="BI23" s="335" t="s">
        <v>192</v>
      </c>
      <c r="BJ23" s="159"/>
      <c r="BK23" s="335" t="s">
        <v>193</v>
      </c>
      <c r="BL23" s="159"/>
      <c r="BM23" s="335" t="s">
        <v>194</v>
      </c>
      <c r="BN23" s="159"/>
      <c r="BO23" s="335" t="s">
        <v>195</v>
      </c>
      <c r="BP23" s="159"/>
      <c r="BQ23" s="335" t="s">
        <v>196</v>
      </c>
      <c r="BR23" s="159"/>
      <c r="BS23" s="335" t="s">
        <v>197</v>
      </c>
      <c r="BT23" s="159"/>
      <c r="BU23" s="335" t="s">
        <v>198</v>
      </c>
      <c r="BV23" s="159"/>
      <c r="BW23" s="335" t="s">
        <v>199</v>
      </c>
      <c r="BX23" s="159"/>
      <c r="BY23" s="335" t="s">
        <v>200</v>
      </c>
      <c r="BZ23" s="159"/>
      <c r="CA23" s="335" t="s">
        <v>201</v>
      </c>
      <c r="CB23" s="159"/>
      <c r="CC23" s="335" t="s">
        <v>202</v>
      </c>
      <c r="CD23" s="159"/>
      <c r="CE23" s="335" t="s">
        <v>203</v>
      </c>
      <c r="CF23" s="159"/>
      <c r="CG23" s="335" t="s">
        <v>204</v>
      </c>
      <c r="CH23" s="159"/>
      <c r="CI23" s="335" t="s">
        <v>205</v>
      </c>
      <c r="CJ23" s="159"/>
      <c r="CK23" s="335" t="s">
        <v>206</v>
      </c>
      <c r="CL23" s="159"/>
      <c r="CM23" s="335" t="s">
        <v>207</v>
      </c>
      <c r="CN23" s="159"/>
      <c r="CO23" s="335" t="s">
        <v>208</v>
      </c>
      <c r="CP23" s="159"/>
      <c r="CQ23" s="335" t="s">
        <v>209</v>
      </c>
      <c r="CR23" s="159"/>
      <c r="CS23" s="335" t="s">
        <v>210</v>
      </c>
      <c r="CT23" s="159"/>
      <c r="CU23" s="335" t="s">
        <v>211</v>
      </c>
      <c r="CV23" s="159"/>
      <c r="CW23" s="335" t="s">
        <v>212</v>
      </c>
      <c r="CX23" s="159"/>
      <c r="CY23" s="335" t="s">
        <v>213</v>
      </c>
      <c r="CZ23" s="159"/>
      <c r="DA23" s="335" t="s">
        <v>214</v>
      </c>
      <c r="DB23" s="159"/>
      <c r="DC23" s="335" t="s">
        <v>215</v>
      </c>
      <c r="DD23" s="159"/>
      <c r="DE23" s="335" t="s">
        <v>216</v>
      </c>
      <c r="DF23" s="159"/>
      <c r="DG23" s="335" t="s">
        <v>217</v>
      </c>
      <c r="DH23" s="159"/>
      <c r="DI23" s="335" t="s">
        <v>218</v>
      </c>
      <c r="DJ23" s="159"/>
      <c r="DK23" s="335" t="s">
        <v>219</v>
      </c>
      <c r="DL23" s="159"/>
      <c r="DM23" s="335" t="s">
        <v>220</v>
      </c>
      <c r="DN23" s="159"/>
      <c r="DO23" s="335" t="s">
        <v>221</v>
      </c>
      <c r="DP23" s="159"/>
      <c r="DQ23" s="335" t="s">
        <v>222</v>
      </c>
      <c r="DR23" s="159"/>
      <c r="DS23" s="335" t="s">
        <v>223</v>
      </c>
      <c r="DT23" s="159"/>
      <c r="DU23" s="335" t="s">
        <v>224</v>
      </c>
      <c r="DV23" s="159"/>
    </row>
    <row r="24" spans="2:401" ht="13.5" customHeight="1" x14ac:dyDescent="0.15">
      <c r="B24" s="297" t="s">
        <v>9</v>
      </c>
      <c r="C24" s="403" t="s">
        <v>234</v>
      </c>
      <c r="D24" s="296"/>
      <c r="E24" s="297">
        <f t="shared" ref="E24" ca="1" si="81">IF(SUMIF($E$11:$OK$11,E22,$E12:$OK12)-7=0,1,0)</f>
        <v>0</v>
      </c>
      <c r="F24" s="296"/>
      <c r="G24" s="297">
        <f ca="1">IF(SUMIF($E$11:$OK$11,G22,$E12:$OK12)-7=0,1,0)</f>
        <v>0</v>
      </c>
      <c r="H24" s="296"/>
      <c r="I24" s="297">
        <f t="shared" ref="I24" ca="1" si="82">IF(SUMIF($E$11:$OK$11,I22,$E12:$OK12)-7=0,1,0)</f>
        <v>0</v>
      </c>
      <c r="J24" s="296"/>
      <c r="K24" s="297">
        <f t="shared" ref="K24" ca="1" si="83">IF(SUMIF($E$11:$OK$11,K22,$E12:$OK12)-7=0,1,0)</f>
        <v>0</v>
      </c>
      <c r="L24" s="296"/>
      <c r="M24" s="297">
        <f t="shared" ref="M24" ca="1" si="84">IF(SUMIF($E$11:$OK$11,M22,$E12:$OK12)-7=0,1,0)</f>
        <v>0</v>
      </c>
      <c r="N24" s="296"/>
      <c r="O24" s="297">
        <f t="shared" ref="O24" ca="1" si="85">IF(SUMIF($E$11:$OK$11,O22,$E12:$OK12)-7=0,1,0)</f>
        <v>0</v>
      </c>
      <c r="P24" s="296"/>
      <c r="Q24" s="297">
        <f t="shared" ref="Q24" ca="1" si="86">IF(SUMIF($E$11:$OK$11,Q22,$E12:$OK12)-7=0,1,0)</f>
        <v>0</v>
      </c>
      <c r="R24" s="296"/>
      <c r="S24" s="297">
        <f ca="1">IF(SUMIF($E$11:$OK$11,S22,$E12:$OK12)-7=0,1,0)</f>
        <v>0</v>
      </c>
      <c r="T24" s="296"/>
      <c r="U24" s="297">
        <f t="shared" ref="U24" ca="1" si="87">IF(SUMIF($E$11:$OK$11,U22,$E12:$OK12)-7=0,1,0)</f>
        <v>0</v>
      </c>
      <c r="V24" s="296"/>
      <c r="W24" s="297">
        <f t="shared" ref="W24" ca="1" si="88">IF(SUMIF($E$11:$OK$11,W22,$E12:$OK12)-7=0,1,0)</f>
        <v>0</v>
      </c>
      <c r="X24" s="296"/>
      <c r="Y24" s="297">
        <f t="shared" ref="Y24" ca="1" si="89">IF(SUMIF($E$11:$OK$11,Y22,$E12:$OK12)-7=0,1,0)</f>
        <v>0</v>
      </c>
      <c r="Z24" s="296"/>
      <c r="AA24" s="297">
        <f t="shared" ref="AA24" ca="1" si="90">IF(SUMIF($E$11:$OK$11,AA22,$E12:$OK12)-7=0,1,0)</f>
        <v>0</v>
      </c>
      <c r="AB24" s="296"/>
      <c r="AC24" s="297">
        <f t="shared" ref="AC24" ca="1" si="91">IF(SUMIF($E$11:$OK$11,AC22,$E12:$OK12)-7=0,1,0)</f>
        <v>0</v>
      </c>
      <c r="AD24" s="296"/>
      <c r="AE24" s="297">
        <f t="shared" ref="AE24" ca="1" si="92">IF(SUMIF($E$11:$OK$11,AE22,$E12:$OK12)-7=0,1,0)</f>
        <v>0</v>
      </c>
      <c r="AF24" s="296"/>
      <c r="AG24" s="297">
        <f t="shared" ref="AG24" ca="1" si="93">IF(SUMIF($E$11:$OK$11,AG22,$E12:$OK12)-7=0,1,0)</f>
        <v>0</v>
      </c>
      <c r="AH24" s="296"/>
      <c r="AI24" s="297">
        <f t="shared" ref="AI24" ca="1" si="94">IF(SUMIF($E$11:$OK$11,AI22,$E12:$OK12)-7=0,1,0)</f>
        <v>0</v>
      </c>
      <c r="AJ24" s="296"/>
      <c r="AK24" s="297">
        <f t="shared" ref="AK24" ca="1" si="95">IF(SUMIF($E$11:$OK$11,AK22,$E12:$OK12)-7=0,1,0)</f>
        <v>0</v>
      </c>
      <c r="AL24" s="296"/>
      <c r="AM24" s="297">
        <f t="shared" ref="AM24" ca="1" si="96">IF(SUMIF($E$11:$OK$11,AM22,$E12:$OK12)-7=0,1,0)</f>
        <v>0</v>
      </c>
      <c r="AN24" s="296"/>
      <c r="AO24" s="297">
        <f t="shared" ref="AO24" ca="1" si="97">IF(SUMIF($E$11:$OK$11,AO22,$E12:$OK12)-7=0,1,0)</f>
        <v>0</v>
      </c>
      <c r="AP24" s="296"/>
      <c r="AQ24" s="297">
        <f t="shared" ref="AQ24" ca="1" si="98">IF(SUMIF($E$11:$OK$11,AQ22,$E12:$OK12)-7=0,1,0)</f>
        <v>0</v>
      </c>
      <c r="AR24" s="296"/>
      <c r="AS24" s="297">
        <f t="shared" ref="AS24" ca="1" si="99">IF(SUMIF($E$11:$OK$11,AS22,$E12:$OK12)-7=0,1,0)</f>
        <v>0</v>
      </c>
      <c r="AT24" s="296"/>
      <c r="AU24" s="297">
        <f t="shared" ref="AU24" ca="1" si="100">IF(SUMIF($E$11:$OK$11,AU22,$E12:$OK12)-7=0,1,0)</f>
        <v>0</v>
      </c>
      <c r="AV24" s="296"/>
      <c r="AW24" s="297">
        <f t="shared" ref="AW24" ca="1" si="101">IF(SUMIF($E$11:$OK$11,AW22,$E12:$OK12)-7=0,1,0)</f>
        <v>0</v>
      </c>
      <c r="AX24" s="296"/>
      <c r="AY24" s="297">
        <f t="shared" ref="AY24" ca="1" si="102">IF(SUMIF($E$11:$OK$11,AY22,$E12:$OK12)-7=0,1,0)</f>
        <v>0</v>
      </c>
      <c r="AZ24" s="296"/>
      <c r="BA24" s="297">
        <f t="shared" ref="BA24" ca="1" si="103">IF(SUMIF($E$11:$OK$11,BA22,$E12:$OK12)-7=0,1,0)</f>
        <v>0</v>
      </c>
      <c r="BB24" s="296"/>
      <c r="BC24" s="297">
        <f t="shared" ref="BC24" ca="1" si="104">IF(SUMIF($E$11:$OK$11,BC22,$E12:$OK12)-7=0,1,0)</f>
        <v>0</v>
      </c>
      <c r="BD24" s="296"/>
      <c r="BE24" s="297">
        <f t="shared" ref="BE24" ca="1" si="105">IF(SUMIF($E$11:$OK$11,BE22,$E12:$OK12)-7=0,1,0)</f>
        <v>0</v>
      </c>
      <c r="BF24" s="296"/>
      <c r="BG24" s="297">
        <f t="shared" ref="BG24" ca="1" si="106">IF(SUMIF($E$11:$OK$11,BG22,$E12:$OK12)-7=0,1,0)</f>
        <v>0</v>
      </c>
      <c r="BH24" s="296"/>
      <c r="BI24" s="297">
        <f t="shared" ref="BI24" ca="1" si="107">IF(SUMIF($E$11:$OK$11,BI22,$E12:$OK12)-7=0,1,0)</f>
        <v>0</v>
      </c>
      <c r="BJ24" s="296"/>
      <c r="BK24" s="297">
        <f t="shared" ref="BK24" ca="1" si="108">IF(SUMIF($E$11:$OK$11,BK22,$E12:$OK12)-7=0,1,0)</f>
        <v>0</v>
      </c>
      <c r="BL24" s="296"/>
      <c r="BM24" s="297">
        <f t="shared" ref="BM24" ca="1" si="109">IF(SUMIF($E$11:$OK$11,BM22,$E12:$OK12)-7=0,1,0)</f>
        <v>0</v>
      </c>
      <c r="BN24" s="296"/>
      <c r="BO24" s="297">
        <f t="shared" ref="BO24" ca="1" si="110">IF(SUMIF($E$11:$OK$11,BO22,$E12:$OK12)-7=0,1,0)</f>
        <v>0</v>
      </c>
      <c r="BP24" s="296"/>
      <c r="BQ24" s="297">
        <f t="shared" ref="BQ24" ca="1" si="111">IF(SUMIF($E$11:$OK$11,BQ22,$E12:$OK12)-7=0,1,0)</f>
        <v>0</v>
      </c>
      <c r="BR24" s="296"/>
      <c r="BS24" s="297">
        <f t="shared" ref="BS24" ca="1" si="112">IF(SUMIF($E$11:$OK$11,BS22,$E12:$OK12)-7=0,1,0)</f>
        <v>0</v>
      </c>
      <c r="BT24" s="296"/>
      <c r="BU24" s="297">
        <f t="shared" ref="BU24" ca="1" si="113">IF(SUMIF($E$11:$OK$11,BU22,$E12:$OK12)-7=0,1,0)</f>
        <v>0</v>
      </c>
      <c r="BV24" s="296"/>
      <c r="BW24" s="297">
        <f t="shared" ref="BW24" ca="1" si="114">IF(SUMIF($E$11:$OK$11,BW22,$E12:$OK12)-7=0,1,0)</f>
        <v>0</v>
      </c>
      <c r="BX24" s="296"/>
      <c r="BY24" s="297">
        <f t="shared" ref="BY24" ca="1" si="115">IF(SUMIF($E$11:$OK$11,BY22,$E12:$OK12)-7=0,1,0)</f>
        <v>0</v>
      </c>
      <c r="BZ24" s="296"/>
      <c r="CA24" s="297">
        <f t="shared" ref="CA24" ca="1" si="116">IF(SUMIF($E$11:$OK$11,CA22,$E12:$OK12)-7=0,1,0)</f>
        <v>0</v>
      </c>
      <c r="CB24" s="296"/>
      <c r="CC24" s="297">
        <f t="shared" ref="CC24" ca="1" si="117">IF(SUMIF($E$11:$OK$11,CC22,$E12:$OK12)-7=0,1,0)</f>
        <v>0</v>
      </c>
      <c r="CD24" s="296"/>
      <c r="CE24" s="297">
        <f t="shared" ref="CE24" ca="1" si="118">IF(SUMIF($E$11:$OK$11,CE22,$E12:$OK12)-7=0,1,0)</f>
        <v>0</v>
      </c>
      <c r="CF24" s="296"/>
      <c r="CG24" s="297">
        <f t="shared" ref="CG24" ca="1" si="119">IF(SUMIF($E$11:$OK$11,CG22,$E12:$OK12)-7=0,1,0)</f>
        <v>0</v>
      </c>
      <c r="CH24" s="296"/>
      <c r="CI24" s="297">
        <f t="shared" ref="CI24" ca="1" si="120">IF(SUMIF($E$11:$OK$11,CI22,$E12:$OK12)-7=0,1,0)</f>
        <v>0</v>
      </c>
      <c r="CJ24" s="296"/>
      <c r="CK24" s="297">
        <f t="shared" ref="CK24" ca="1" si="121">IF(SUMIF($E$11:$OK$11,CK22,$E12:$OK12)-7=0,1,0)</f>
        <v>0</v>
      </c>
      <c r="CL24" s="296"/>
      <c r="CM24" s="297">
        <f t="shared" ref="CM24" ca="1" si="122">IF(SUMIF($E$11:$OK$11,CM22,$E12:$OK12)-7=0,1,0)</f>
        <v>0</v>
      </c>
      <c r="CN24" s="296"/>
      <c r="CO24" s="297">
        <f t="shared" ref="CO24" ca="1" si="123">IF(SUMIF($E$11:$OK$11,CO22,$E12:$OK12)-7=0,1,0)</f>
        <v>0</v>
      </c>
      <c r="CP24" s="296"/>
      <c r="CQ24" s="297">
        <f t="shared" ref="CQ24" ca="1" si="124">IF(SUMIF($E$11:$OK$11,CQ22,$E12:$OK12)-7=0,1,0)</f>
        <v>0</v>
      </c>
      <c r="CR24" s="296"/>
      <c r="CS24" s="297">
        <f t="shared" ref="CS24" ca="1" si="125">IF(SUMIF($E$11:$OK$11,CS22,$E12:$OK12)-7=0,1,0)</f>
        <v>0</v>
      </c>
      <c r="CT24" s="296"/>
      <c r="CU24" s="297">
        <f t="shared" ref="CU24" ca="1" si="126">IF(SUMIF($E$11:$OK$11,CU22,$E12:$OK12)-7=0,1,0)</f>
        <v>0</v>
      </c>
      <c r="CV24" s="296"/>
      <c r="CW24" s="297">
        <f t="shared" ref="CW24" ca="1" si="127">IF(SUMIF($E$11:$OK$11,CW22,$E12:$OK12)-7=0,1,0)</f>
        <v>0</v>
      </c>
      <c r="CX24" s="296"/>
      <c r="CY24" s="297">
        <f t="shared" ref="CY24" ca="1" si="128">IF(SUMIF($E$11:$OK$11,CY22,$E12:$OK12)-7=0,1,0)</f>
        <v>0</v>
      </c>
      <c r="CZ24" s="296"/>
      <c r="DA24" s="297">
        <f t="shared" ref="DA24" ca="1" si="129">IF(SUMIF($E$11:$OK$11,DA22,$E12:$OK12)-7=0,1,0)</f>
        <v>0</v>
      </c>
      <c r="DB24" s="296"/>
      <c r="DC24" s="297">
        <f t="shared" ref="DC24" ca="1" si="130">IF(SUMIF($E$11:$OK$11,DC22,$E12:$OK12)-7=0,1,0)</f>
        <v>0</v>
      </c>
      <c r="DD24" s="296"/>
      <c r="DE24" s="297">
        <f t="shared" ref="DE24" ca="1" si="131">IF(SUMIF($E$11:$OK$11,DE22,$E12:$OK12)-7=0,1,0)</f>
        <v>0</v>
      </c>
      <c r="DF24" s="296"/>
      <c r="DG24" s="297">
        <f t="shared" ref="DG24" ca="1" si="132">IF(SUMIF($E$11:$OK$11,DG22,$E12:$OK12)-7=0,1,0)</f>
        <v>0</v>
      </c>
      <c r="DH24" s="296"/>
      <c r="DI24" s="297">
        <f t="shared" ref="DI24" ca="1" si="133">IF(SUMIF($E$11:$OK$11,DI22,$E12:$OK12)-7=0,1,0)</f>
        <v>0</v>
      </c>
      <c r="DJ24" s="296"/>
      <c r="DK24" s="297">
        <f t="shared" ref="DK24" ca="1" si="134">IF(SUMIF($E$11:$OK$11,DK22,$E12:$OK12)-7=0,1,0)</f>
        <v>0</v>
      </c>
      <c r="DL24" s="296"/>
      <c r="DM24" s="297">
        <f t="shared" ref="DM24" ca="1" si="135">IF(SUMIF($E$11:$OK$11,DM22,$E12:$OK12)-7=0,1,0)</f>
        <v>0</v>
      </c>
      <c r="DN24" s="296"/>
      <c r="DO24" s="297">
        <f t="shared" ref="DO24" ca="1" si="136">IF(SUMIF($E$11:$OK$11,DO22,$E12:$OK12)-7=0,1,0)</f>
        <v>0</v>
      </c>
      <c r="DP24" s="296"/>
      <c r="DQ24" s="297">
        <f t="shared" ref="DQ24" ca="1" si="137">IF(SUMIF($E$11:$OK$11,DQ22,$E12:$OK12)-7=0,1,0)</f>
        <v>0</v>
      </c>
      <c r="DR24" s="296"/>
      <c r="DS24" s="297">
        <f t="shared" ref="DS24" ca="1" si="138">IF(SUMIF($E$11:$OK$11,DS22,$E12:$OK12)-7=0,1,0)</f>
        <v>0</v>
      </c>
      <c r="DT24" s="296"/>
      <c r="DU24" s="297">
        <f t="shared" ref="DU24" ca="1" si="139">IF(SUMIF($E$11:$OK$11,DU22,$E12:$OK12)-7=0,1,0)</f>
        <v>0</v>
      </c>
      <c r="DV24" s="296"/>
      <c r="DW24" t="s">
        <v>242</v>
      </c>
      <c r="DX24">
        <f ca="1">SUM(E24:DV24)</f>
        <v>0</v>
      </c>
      <c r="DY24" s="39" t="s">
        <v>243</v>
      </c>
    </row>
    <row r="25" spans="2:401" ht="13.5" customHeight="1" x14ac:dyDescent="0.15">
      <c r="B25" s="223" t="s">
        <v>9</v>
      </c>
      <c r="C25" s="402" t="s">
        <v>108</v>
      </c>
      <c r="D25" s="158"/>
      <c r="E25" s="223">
        <f t="shared" ref="E25" ca="1" si="140">IF(SUMIF($E$11:$OK$11,E23,$E13:$OK13)-7=0,1,0)</f>
        <v>0</v>
      </c>
      <c r="F25" s="158"/>
      <c r="G25" s="223">
        <f ca="1">IF(SUMIF($E$11:$OK$11,G23,$E13:$OK13)-7=0,1,0)</f>
        <v>0</v>
      </c>
      <c r="H25" s="158"/>
      <c r="I25" s="223">
        <f t="shared" ref="I25" ca="1" si="141">IF(SUMIF($E$11:$OK$11,I23,$E13:$OK13)-7=0,1,0)</f>
        <v>0</v>
      </c>
      <c r="J25" s="158"/>
      <c r="K25" s="223">
        <f t="shared" ref="K25" ca="1" si="142">IF(SUMIF($E$11:$OK$11,K23,$E13:$OK13)-7=0,1,0)</f>
        <v>0</v>
      </c>
      <c r="L25" s="158"/>
      <c r="M25" s="223">
        <f t="shared" ref="M25" ca="1" si="143">IF(SUMIF($E$11:$OK$11,M23,$E13:$OK13)-7=0,1,0)</f>
        <v>0</v>
      </c>
      <c r="N25" s="158"/>
      <c r="O25" s="223">
        <f t="shared" ref="O25" ca="1" si="144">IF(SUMIF($E$11:$OK$11,O23,$E13:$OK13)-7=0,1,0)</f>
        <v>0</v>
      </c>
      <c r="P25" s="158"/>
      <c r="Q25" s="223">
        <f t="shared" ref="Q25" ca="1" si="145">IF(SUMIF($E$11:$OK$11,Q23,$E13:$OK13)-7=0,1,0)</f>
        <v>0</v>
      </c>
      <c r="R25" s="158"/>
      <c r="S25" s="223">
        <f t="shared" ref="S25" ca="1" si="146">IF(SUMIF($E$11:$OK$11,S23,$E13:$OK13)-7=0,1,0)</f>
        <v>0</v>
      </c>
      <c r="T25" s="158"/>
      <c r="U25" s="223">
        <f t="shared" ref="U25" ca="1" si="147">IF(SUMIF($E$11:$OK$11,U23,$E13:$OK13)-7=0,1,0)</f>
        <v>0</v>
      </c>
      <c r="V25" s="158"/>
      <c r="W25" s="223">
        <f t="shared" ref="W25" ca="1" si="148">IF(SUMIF($E$11:$OK$11,W23,$E13:$OK13)-7=0,1,0)</f>
        <v>0</v>
      </c>
      <c r="X25" s="158"/>
      <c r="Y25" s="223">
        <f t="shared" ref="Y25" ca="1" si="149">IF(SUMIF($E$11:$OK$11,Y23,$E13:$OK13)-7=0,1,0)</f>
        <v>0</v>
      </c>
      <c r="Z25" s="158"/>
      <c r="AA25" s="223">
        <f t="shared" ref="AA25" ca="1" si="150">IF(SUMIF($E$11:$OK$11,AA23,$E13:$OK13)-7=0,1,0)</f>
        <v>0</v>
      </c>
      <c r="AB25" s="158"/>
      <c r="AC25" s="223">
        <f t="shared" ref="AC25" ca="1" si="151">IF(SUMIF($E$11:$OK$11,AC23,$E13:$OK13)-7=0,1,0)</f>
        <v>0</v>
      </c>
      <c r="AD25" s="158"/>
      <c r="AE25" s="223">
        <f t="shared" ref="AE25" ca="1" si="152">IF(SUMIF($E$11:$OK$11,AE23,$E13:$OK13)-7=0,1,0)</f>
        <v>0</v>
      </c>
      <c r="AF25" s="158"/>
      <c r="AG25" s="223">
        <f t="shared" ref="AG25" ca="1" si="153">IF(SUMIF($E$11:$OK$11,AG23,$E13:$OK13)-7=0,1,0)</f>
        <v>0</v>
      </c>
      <c r="AH25" s="158"/>
      <c r="AI25" s="223">
        <f t="shared" ref="AI25" ca="1" si="154">IF(SUMIF($E$11:$OK$11,AI23,$E13:$OK13)-7=0,1,0)</f>
        <v>0</v>
      </c>
      <c r="AJ25" s="158"/>
      <c r="AK25" s="223">
        <f t="shared" ref="AK25" ca="1" si="155">IF(SUMIF($E$11:$OK$11,AK23,$E13:$OK13)-7=0,1,0)</f>
        <v>0</v>
      </c>
      <c r="AL25" s="158"/>
      <c r="AM25" s="223">
        <f t="shared" ref="AM25" ca="1" si="156">IF(SUMIF($E$11:$OK$11,AM23,$E13:$OK13)-7=0,1,0)</f>
        <v>0</v>
      </c>
      <c r="AN25" s="158"/>
      <c r="AO25" s="223">
        <f t="shared" ref="AO25" ca="1" si="157">IF(SUMIF($E$11:$OK$11,AO23,$E13:$OK13)-7=0,1,0)</f>
        <v>0</v>
      </c>
      <c r="AP25" s="158"/>
      <c r="AQ25" s="223">
        <f t="shared" ref="AQ25" ca="1" si="158">IF(SUMIF($E$11:$OK$11,AQ23,$E13:$OK13)-7=0,1,0)</f>
        <v>0</v>
      </c>
      <c r="AR25" s="158"/>
      <c r="AS25" s="223">
        <f t="shared" ref="AS25" ca="1" si="159">IF(SUMIF($E$11:$OK$11,AS23,$E13:$OK13)-7=0,1,0)</f>
        <v>0</v>
      </c>
      <c r="AT25" s="158"/>
      <c r="AU25" s="223">
        <f t="shared" ref="AU25" ca="1" si="160">IF(SUMIF($E$11:$OK$11,AU23,$E13:$OK13)-7=0,1,0)</f>
        <v>0</v>
      </c>
      <c r="AV25" s="158"/>
      <c r="AW25" s="223">
        <f t="shared" ref="AW25" ca="1" si="161">IF(SUMIF($E$11:$OK$11,AW23,$E13:$OK13)-7=0,1,0)</f>
        <v>0</v>
      </c>
      <c r="AX25" s="158"/>
      <c r="AY25" s="223">
        <f t="shared" ref="AY25" ca="1" si="162">IF(SUMIF($E$11:$OK$11,AY23,$E13:$OK13)-7=0,1,0)</f>
        <v>0</v>
      </c>
      <c r="AZ25" s="158"/>
      <c r="BA25" s="223">
        <f t="shared" ref="BA25" ca="1" si="163">IF(SUMIF($E$11:$OK$11,BA23,$E13:$OK13)-7=0,1,0)</f>
        <v>0</v>
      </c>
      <c r="BB25" s="158"/>
      <c r="BC25" s="223">
        <f t="shared" ref="BC25" ca="1" si="164">IF(SUMIF($E$11:$OK$11,BC23,$E13:$OK13)-7=0,1,0)</f>
        <v>0</v>
      </c>
      <c r="BD25" s="158"/>
      <c r="BE25" s="223">
        <f t="shared" ref="BE25" ca="1" si="165">IF(SUMIF($E$11:$OK$11,BE23,$E13:$OK13)-7=0,1,0)</f>
        <v>0</v>
      </c>
      <c r="BF25" s="158"/>
      <c r="BG25" s="223">
        <f t="shared" ref="BG25" ca="1" si="166">IF(SUMIF($E$11:$OK$11,BG23,$E13:$OK13)-7=0,1,0)</f>
        <v>0</v>
      </c>
      <c r="BH25" s="158"/>
      <c r="BI25" s="223">
        <f t="shared" ref="BI25" ca="1" si="167">IF(SUMIF($E$11:$OK$11,BI23,$E13:$OK13)-7=0,1,0)</f>
        <v>0</v>
      </c>
      <c r="BJ25" s="158"/>
      <c r="BK25" s="223">
        <f t="shared" ref="BK25" ca="1" si="168">IF(SUMIF($E$11:$OK$11,BK23,$E13:$OK13)-7=0,1,0)</f>
        <v>0</v>
      </c>
      <c r="BL25" s="158"/>
      <c r="BM25" s="223">
        <f t="shared" ref="BM25" ca="1" si="169">IF(SUMIF($E$11:$OK$11,BM23,$E13:$OK13)-7=0,1,0)</f>
        <v>0</v>
      </c>
      <c r="BN25" s="158"/>
      <c r="BO25" s="223">
        <f t="shared" ref="BO25" ca="1" si="170">IF(SUMIF($E$11:$OK$11,BO23,$E13:$OK13)-7=0,1,0)</f>
        <v>0</v>
      </c>
      <c r="BP25" s="158"/>
      <c r="BQ25" s="223">
        <f t="shared" ref="BQ25" ca="1" si="171">IF(SUMIF($E$11:$OK$11,BQ23,$E13:$OK13)-7=0,1,0)</f>
        <v>0</v>
      </c>
      <c r="BR25" s="158"/>
      <c r="BS25" s="223">
        <f t="shared" ref="BS25" ca="1" si="172">IF(SUMIF($E$11:$OK$11,BS23,$E13:$OK13)-7=0,1,0)</f>
        <v>0</v>
      </c>
      <c r="BT25" s="158"/>
      <c r="BU25" s="223">
        <f t="shared" ref="BU25" ca="1" si="173">IF(SUMIF($E$11:$OK$11,BU23,$E13:$OK13)-7=0,1,0)</f>
        <v>0</v>
      </c>
      <c r="BV25" s="158"/>
      <c r="BW25" s="223">
        <f t="shared" ref="BW25" ca="1" si="174">IF(SUMIF($E$11:$OK$11,BW23,$E13:$OK13)-7=0,1,0)</f>
        <v>0</v>
      </c>
      <c r="BX25" s="158"/>
      <c r="BY25" s="223">
        <f t="shared" ref="BY25" ca="1" si="175">IF(SUMIF($E$11:$OK$11,BY23,$E13:$OK13)-7=0,1,0)</f>
        <v>0</v>
      </c>
      <c r="BZ25" s="158"/>
      <c r="CA25" s="223">
        <f t="shared" ref="CA25" ca="1" si="176">IF(SUMIF($E$11:$OK$11,CA23,$E13:$OK13)-7=0,1,0)</f>
        <v>0</v>
      </c>
      <c r="CB25" s="158"/>
      <c r="CC25" s="223">
        <f t="shared" ref="CC25" ca="1" si="177">IF(SUMIF($E$11:$OK$11,CC23,$E13:$OK13)-7=0,1,0)</f>
        <v>0</v>
      </c>
      <c r="CD25" s="158"/>
      <c r="CE25" s="223">
        <f t="shared" ref="CE25" ca="1" si="178">IF(SUMIF($E$11:$OK$11,CE23,$E13:$OK13)-7=0,1,0)</f>
        <v>0</v>
      </c>
      <c r="CF25" s="158"/>
      <c r="CG25" s="223">
        <f t="shared" ref="CG25" ca="1" si="179">IF(SUMIF($E$11:$OK$11,CG23,$E13:$OK13)-7=0,1,0)</f>
        <v>0</v>
      </c>
      <c r="CH25" s="158"/>
      <c r="CI25" s="223">
        <f t="shared" ref="CI25" ca="1" si="180">IF(SUMIF($E$11:$OK$11,CI23,$E13:$OK13)-7=0,1,0)</f>
        <v>0</v>
      </c>
      <c r="CJ25" s="158"/>
      <c r="CK25" s="223">
        <f t="shared" ref="CK25" ca="1" si="181">IF(SUMIF($E$11:$OK$11,CK23,$E13:$OK13)-7=0,1,0)</f>
        <v>0</v>
      </c>
      <c r="CL25" s="158"/>
      <c r="CM25" s="223">
        <f t="shared" ref="CM25" ca="1" si="182">IF(SUMIF($E$11:$OK$11,CM23,$E13:$OK13)-7=0,1,0)</f>
        <v>0</v>
      </c>
      <c r="CN25" s="158"/>
      <c r="CO25" s="223">
        <f t="shared" ref="CO25" ca="1" si="183">IF(SUMIF($E$11:$OK$11,CO23,$E13:$OK13)-7=0,1,0)</f>
        <v>0</v>
      </c>
      <c r="CP25" s="158"/>
      <c r="CQ25" s="223">
        <f t="shared" ref="CQ25" ca="1" si="184">IF(SUMIF($E$11:$OK$11,CQ23,$E13:$OK13)-7=0,1,0)</f>
        <v>0</v>
      </c>
      <c r="CR25" s="158"/>
      <c r="CS25" s="223">
        <f t="shared" ref="CS25" ca="1" si="185">IF(SUMIF($E$11:$OK$11,CS23,$E13:$OK13)-7=0,1,0)</f>
        <v>0</v>
      </c>
      <c r="CT25" s="158"/>
      <c r="CU25" s="223">
        <f t="shared" ref="CU25" ca="1" si="186">IF(SUMIF($E$11:$OK$11,CU23,$E13:$OK13)-7=0,1,0)</f>
        <v>0</v>
      </c>
      <c r="CV25" s="158"/>
      <c r="CW25" s="223">
        <f t="shared" ref="CW25" ca="1" si="187">IF(SUMIF($E$11:$OK$11,CW23,$E13:$OK13)-7=0,1,0)</f>
        <v>0</v>
      </c>
      <c r="CX25" s="158"/>
      <c r="CY25" s="223">
        <f t="shared" ref="CY25" ca="1" si="188">IF(SUMIF($E$11:$OK$11,CY23,$E13:$OK13)-7=0,1,0)</f>
        <v>0</v>
      </c>
      <c r="CZ25" s="158"/>
      <c r="DA25" s="223">
        <f t="shared" ref="DA25" ca="1" si="189">IF(SUMIF($E$11:$OK$11,DA23,$E13:$OK13)-7=0,1,0)</f>
        <v>0</v>
      </c>
      <c r="DB25" s="158"/>
      <c r="DC25" s="223">
        <f t="shared" ref="DC25" ca="1" si="190">IF(SUMIF($E$11:$OK$11,DC23,$E13:$OK13)-7=0,1,0)</f>
        <v>0</v>
      </c>
      <c r="DD25" s="158"/>
      <c r="DE25" s="223">
        <f t="shared" ref="DE25" ca="1" si="191">IF(SUMIF($E$11:$OK$11,DE23,$E13:$OK13)-7=0,1,0)</f>
        <v>0</v>
      </c>
      <c r="DF25" s="158"/>
      <c r="DG25" s="223">
        <f t="shared" ref="DG25" ca="1" si="192">IF(SUMIF($E$11:$OK$11,DG23,$E13:$OK13)-7=0,1,0)</f>
        <v>0</v>
      </c>
      <c r="DH25" s="158"/>
      <c r="DI25" s="223">
        <f t="shared" ref="DI25" ca="1" si="193">IF(SUMIF($E$11:$OK$11,DI23,$E13:$OK13)-7=0,1,0)</f>
        <v>0</v>
      </c>
      <c r="DJ25" s="158"/>
      <c r="DK25" s="223">
        <f t="shared" ref="DK25" ca="1" si="194">IF(SUMIF($E$11:$OK$11,DK23,$E13:$OK13)-7=0,1,0)</f>
        <v>0</v>
      </c>
      <c r="DL25" s="158"/>
      <c r="DM25" s="223">
        <f t="shared" ref="DM25" ca="1" si="195">IF(SUMIF($E$11:$OK$11,DM23,$E13:$OK13)-7=0,1,0)</f>
        <v>0</v>
      </c>
      <c r="DN25" s="158"/>
      <c r="DO25" s="223">
        <f t="shared" ref="DO25" ca="1" si="196">IF(SUMIF($E$11:$OK$11,DO23,$E13:$OK13)-7=0,1,0)</f>
        <v>0</v>
      </c>
      <c r="DP25" s="158"/>
      <c r="DQ25" s="223">
        <f t="shared" ref="DQ25" ca="1" si="197">IF(SUMIF($E$11:$OK$11,DQ23,$E13:$OK13)-7=0,1,0)</f>
        <v>0</v>
      </c>
      <c r="DR25" s="158"/>
      <c r="DS25" s="223">
        <f t="shared" ref="DS25" ca="1" si="198">IF(SUMIF($E$11:$OK$11,DS23,$E13:$OK13)-7=0,1,0)</f>
        <v>0</v>
      </c>
      <c r="DT25" s="158"/>
      <c r="DU25" s="223">
        <f t="shared" ref="DU25" ca="1" si="199">IF(SUMIF($E$11:$OK$11,DU23,$E13:$OK13)-7=0,1,0)</f>
        <v>0</v>
      </c>
      <c r="DV25" s="158"/>
      <c r="DW25" t="s">
        <v>242</v>
      </c>
      <c r="DX25">
        <f ca="1">SUM(E25:DV25)</f>
        <v>0</v>
      </c>
      <c r="DY25" s="39" t="s">
        <v>243</v>
      </c>
    </row>
    <row r="26" spans="2:401" ht="13.5" customHeight="1" x14ac:dyDescent="0.15">
      <c r="B26" s="223" t="s">
        <v>10</v>
      </c>
      <c r="C26" s="403" t="s">
        <v>234</v>
      </c>
      <c r="D26" s="158"/>
      <c r="E26" s="223">
        <f t="shared" ref="E26" ca="1" si="200">IF(SUMIF($E$11:$OK$11,E24,$E14:$OK14)-7=0,1,0)</f>
        <v>0</v>
      </c>
      <c r="F26" s="158"/>
      <c r="G26" s="223">
        <f ca="1">IF(SUMIF($E$11:$OK$11,G24,$E14:$OK14)-7=0,1,0)</f>
        <v>0</v>
      </c>
      <c r="H26" s="158"/>
      <c r="I26" s="223">
        <f t="shared" ref="I26" ca="1" si="201">IF(SUMIF($E$11:$OK$11,I24,$E14:$OK14)-7=0,1,0)</f>
        <v>0</v>
      </c>
      <c r="J26" s="158"/>
      <c r="K26" s="223">
        <f t="shared" ref="K26" ca="1" si="202">IF(SUMIF($E$11:$OK$11,K24,$E14:$OK14)-7=0,1,0)</f>
        <v>0</v>
      </c>
      <c r="L26" s="158"/>
      <c r="M26" s="223">
        <f t="shared" ref="M26" ca="1" si="203">IF(SUMIF($E$11:$OK$11,M24,$E14:$OK14)-7=0,1,0)</f>
        <v>0</v>
      </c>
      <c r="N26" s="158"/>
      <c r="O26" s="223">
        <f t="shared" ref="O26" ca="1" si="204">IF(SUMIF($E$11:$OK$11,O24,$E14:$OK14)-7=0,1,0)</f>
        <v>0</v>
      </c>
      <c r="P26" s="158"/>
      <c r="Q26" s="223">
        <f t="shared" ref="Q26" ca="1" si="205">IF(SUMIF($E$11:$OK$11,Q24,$E14:$OK14)-7=0,1,0)</f>
        <v>0</v>
      </c>
      <c r="R26" s="158"/>
      <c r="S26" s="223">
        <f t="shared" ref="S26" ca="1" si="206">IF(SUMIF($E$11:$OK$11,S24,$E14:$OK14)-7=0,1,0)</f>
        <v>0</v>
      </c>
      <c r="T26" s="158"/>
      <c r="U26" s="223">
        <f t="shared" ref="U26" ca="1" si="207">IF(SUMIF($E$11:$OK$11,U24,$E14:$OK14)-7=0,1,0)</f>
        <v>0</v>
      </c>
      <c r="V26" s="158"/>
      <c r="W26" s="223">
        <f t="shared" ref="W26" ca="1" si="208">IF(SUMIF($E$11:$OK$11,W24,$E14:$OK14)-7=0,1,0)</f>
        <v>0</v>
      </c>
      <c r="X26" s="158"/>
      <c r="Y26" s="223">
        <f t="shared" ref="Y26" ca="1" si="209">IF(SUMIF($E$11:$OK$11,Y24,$E14:$OK14)-7=0,1,0)</f>
        <v>0</v>
      </c>
      <c r="Z26" s="158"/>
      <c r="AA26" s="223">
        <f t="shared" ref="AA26" ca="1" si="210">IF(SUMIF($E$11:$OK$11,AA24,$E14:$OK14)-7=0,1,0)</f>
        <v>0</v>
      </c>
      <c r="AB26" s="158"/>
      <c r="AC26" s="223">
        <f t="shared" ref="AC26" ca="1" si="211">IF(SUMIF($E$11:$OK$11,AC24,$E14:$OK14)-7=0,1,0)</f>
        <v>0</v>
      </c>
      <c r="AD26" s="158"/>
      <c r="AE26" s="223">
        <f t="shared" ref="AE26" ca="1" si="212">IF(SUMIF($E$11:$OK$11,AE24,$E14:$OK14)-7=0,1,0)</f>
        <v>0</v>
      </c>
      <c r="AF26" s="158"/>
      <c r="AG26" s="223">
        <f t="shared" ref="AG26" ca="1" si="213">IF(SUMIF($E$11:$OK$11,AG24,$E14:$OK14)-7=0,1,0)</f>
        <v>0</v>
      </c>
      <c r="AH26" s="158"/>
      <c r="AI26" s="223">
        <f t="shared" ref="AI26" ca="1" si="214">IF(SUMIF($E$11:$OK$11,AI24,$E14:$OK14)-7=0,1,0)</f>
        <v>0</v>
      </c>
      <c r="AJ26" s="158"/>
      <c r="AK26" s="223">
        <f t="shared" ref="AK26" ca="1" si="215">IF(SUMIF($E$11:$OK$11,AK24,$E14:$OK14)-7=0,1,0)</f>
        <v>0</v>
      </c>
      <c r="AL26" s="158"/>
      <c r="AM26" s="223">
        <f t="shared" ref="AM26" ca="1" si="216">IF(SUMIF($E$11:$OK$11,AM24,$E14:$OK14)-7=0,1,0)</f>
        <v>0</v>
      </c>
      <c r="AN26" s="158"/>
      <c r="AO26" s="223">
        <f t="shared" ref="AO26" ca="1" si="217">IF(SUMIF($E$11:$OK$11,AO24,$E14:$OK14)-7=0,1,0)</f>
        <v>0</v>
      </c>
      <c r="AP26" s="158"/>
      <c r="AQ26" s="223">
        <f t="shared" ref="AQ26" ca="1" si="218">IF(SUMIF($E$11:$OK$11,AQ24,$E14:$OK14)-7=0,1,0)</f>
        <v>0</v>
      </c>
      <c r="AR26" s="158"/>
      <c r="AS26" s="223">
        <f t="shared" ref="AS26" ca="1" si="219">IF(SUMIF($E$11:$OK$11,AS24,$E14:$OK14)-7=0,1,0)</f>
        <v>0</v>
      </c>
      <c r="AT26" s="158"/>
      <c r="AU26" s="223">
        <f t="shared" ref="AU26" ca="1" si="220">IF(SUMIF($E$11:$OK$11,AU24,$E14:$OK14)-7=0,1,0)</f>
        <v>0</v>
      </c>
      <c r="AV26" s="158"/>
      <c r="AW26" s="223">
        <f t="shared" ref="AW26" ca="1" si="221">IF(SUMIF($E$11:$OK$11,AW24,$E14:$OK14)-7=0,1,0)</f>
        <v>0</v>
      </c>
      <c r="AX26" s="158"/>
      <c r="AY26" s="223">
        <f t="shared" ref="AY26" ca="1" si="222">IF(SUMIF($E$11:$OK$11,AY24,$E14:$OK14)-7=0,1,0)</f>
        <v>0</v>
      </c>
      <c r="AZ26" s="158"/>
      <c r="BA26" s="223">
        <f t="shared" ref="BA26" ca="1" si="223">IF(SUMIF($E$11:$OK$11,BA24,$E14:$OK14)-7=0,1,0)</f>
        <v>0</v>
      </c>
      <c r="BB26" s="158"/>
      <c r="BC26" s="223">
        <f t="shared" ref="BC26" ca="1" si="224">IF(SUMIF($E$11:$OK$11,BC24,$E14:$OK14)-7=0,1,0)</f>
        <v>0</v>
      </c>
      <c r="BD26" s="158"/>
      <c r="BE26" s="223">
        <f t="shared" ref="BE26" ca="1" si="225">IF(SUMIF($E$11:$OK$11,BE24,$E14:$OK14)-7=0,1,0)</f>
        <v>0</v>
      </c>
      <c r="BF26" s="158"/>
      <c r="BG26" s="223">
        <f t="shared" ref="BG26" ca="1" si="226">IF(SUMIF($E$11:$OK$11,BG24,$E14:$OK14)-7=0,1,0)</f>
        <v>0</v>
      </c>
      <c r="BH26" s="158"/>
      <c r="BI26" s="223">
        <f t="shared" ref="BI26" ca="1" si="227">IF(SUMIF($E$11:$OK$11,BI24,$E14:$OK14)-7=0,1,0)</f>
        <v>0</v>
      </c>
      <c r="BJ26" s="158"/>
      <c r="BK26" s="223">
        <f t="shared" ref="BK26" ca="1" si="228">IF(SUMIF($E$11:$OK$11,BK24,$E14:$OK14)-7=0,1,0)</f>
        <v>0</v>
      </c>
      <c r="BL26" s="158"/>
      <c r="BM26" s="223">
        <f t="shared" ref="BM26" ca="1" si="229">IF(SUMIF($E$11:$OK$11,BM24,$E14:$OK14)-7=0,1,0)</f>
        <v>0</v>
      </c>
      <c r="BN26" s="158"/>
      <c r="BO26" s="223">
        <f t="shared" ref="BO26" ca="1" si="230">IF(SUMIF($E$11:$OK$11,BO24,$E14:$OK14)-7=0,1,0)</f>
        <v>0</v>
      </c>
      <c r="BP26" s="158"/>
      <c r="BQ26" s="223">
        <f t="shared" ref="BQ26" ca="1" si="231">IF(SUMIF($E$11:$OK$11,BQ24,$E14:$OK14)-7=0,1,0)</f>
        <v>0</v>
      </c>
      <c r="BR26" s="158"/>
      <c r="BS26" s="223">
        <f t="shared" ref="BS26" ca="1" si="232">IF(SUMIF($E$11:$OK$11,BS24,$E14:$OK14)-7=0,1,0)</f>
        <v>0</v>
      </c>
      <c r="BT26" s="158"/>
      <c r="BU26" s="223">
        <f t="shared" ref="BU26" ca="1" si="233">IF(SUMIF($E$11:$OK$11,BU24,$E14:$OK14)-7=0,1,0)</f>
        <v>0</v>
      </c>
      <c r="BV26" s="158"/>
      <c r="BW26" s="223">
        <f t="shared" ref="BW26" ca="1" si="234">IF(SUMIF($E$11:$OK$11,BW24,$E14:$OK14)-7=0,1,0)</f>
        <v>0</v>
      </c>
      <c r="BX26" s="158"/>
      <c r="BY26" s="223">
        <f t="shared" ref="BY26" ca="1" si="235">IF(SUMIF($E$11:$OK$11,BY24,$E14:$OK14)-7=0,1,0)</f>
        <v>0</v>
      </c>
      <c r="BZ26" s="158"/>
      <c r="CA26" s="223">
        <f t="shared" ref="CA26" ca="1" si="236">IF(SUMIF($E$11:$OK$11,CA24,$E14:$OK14)-7=0,1,0)</f>
        <v>0</v>
      </c>
      <c r="CB26" s="158"/>
      <c r="CC26" s="223">
        <f t="shared" ref="CC26" ca="1" si="237">IF(SUMIF($E$11:$OK$11,CC24,$E14:$OK14)-7=0,1,0)</f>
        <v>0</v>
      </c>
      <c r="CD26" s="158"/>
      <c r="CE26" s="223">
        <f t="shared" ref="CE26" ca="1" si="238">IF(SUMIF($E$11:$OK$11,CE24,$E14:$OK14)-7=0,1,0)</f>
        <v>0</v>
      </c>
      <c r="CF26" s="158"/>
      <c r="CG26" s="223">
        <f t="shared" ref="CG26" ca="1" si="239">IF(SUMIF($E$11:$OK$11,CG24,$E14:$OK14)-7=0,1,0)</f>
        <v>0</v>
      </c>
      <c r="CH26" s="158"/>
      <c r="CI26" s="223">
        <f t="shared" ref="CI26" ca="1" si="240">IF(SUMIF($E$11:$OK$11,CI24,$E14:$OK14)-7=0,1,0)</f>
        <v>0</v>
      </c>
      <c r="CJ26" s="158"/>
      <c r="CK26" s="223">
        <f t="shared" ref="CK26" ca="1" si="241">IF(SUMIF($E$11:$OK$11,CK24,$E14:$OK14)-7=0,1,0)</f>
        <v>0</v>
      </c>
      <c r="CL26" s="158"/>
      <c r="CM26" s="223">
        <f t="shared" ref="CM26" ca="1" si="242">IF(SUMIF($E$11:$OK$11,CM24,$E14:$OK14)-7=0,1,0)</f>
        <v>0</v>
      </c>
      <c r="CN26" s="158"/>
      <c r="CO26" s="223">
        <f t="shared" ref="CO26" ca="1" si="243">IF(SUMIF($E$11:$OK$11,CO24,$E14:$OK14)-7=0,1,0)</f>
        <v>0</v>
      </c>
      <c r="CP26" s="158"/>
      <c r="CQ26" s="223">
        <f t="shared" ref="CQ26" ca="1" si="244">IF(SUMIF($E$11:$OK$11,CQ24,$E14:$OK14)-7=0,1,0)</f>
        <v>0</v>
      </c>
      <c r="CR26" s="158"/>
      <c r="CS26" s="223">
        <f t="shared" ref="CS26" ca="1" si="245">IF(SUMIF($E$11:$OK$11,CS24,$E14:$OK14)-7=0,1,0)</f>
        <v>0</v>
      </c>
      <c r="CT26" s="158"/>
      <c r="CU26" s="223">
        <f t="shared" ref="CU26" ca="1" si="246">IF(SUMIF($E$11:$OK$11,CU24,$E14:$OK14)-7=0,1,0)</f>
        <v>0</v>
      </c>
      <c r="CV26" s="158"/>
      <c r="CW26" s="223">
        <f t="shared" ref="CW26" ca="1" si="247">IF(SUMIF($E$11:$OK$11,CW24,$E14:$OK14)-7=0,1,0)</f>
        <v>0</v>
      </c>
      <c r="CX26" s="158"/>
      <c r="CY26" s="223">
        <f t="shared" ref="CY26" ca="1" si="248">IF(SUMIF($E$11:$OK$11,CY24,$E14:$OK14)-7=0,1,0)</f>
        <v>0</v>
      </c>
      <c r="CZ26" s="158"/>
      <c r="DA26" s="223">
        <f t="shared" ref="DA26" ca="1" si="249">IF(SUMIF($E$11:$OK$11,DA24,$E14:$OK14)-7=0,1,0)</f>
        <v>0</v>
      </c>
      <c r="DB26" s="158"/>
      <c r="DC26" s="223">
        <f t="shared" ref="DC26" ca="1" si="250">IF(SUMIF($E$11:$OK$11,DC24,$E14:$OK14)-7=0,1,0)</f>
        <v>0</v>
      </c>
      <c r="DD26" s="158"/>
      <c r="DE26" s="223">
        <f t="shared" ref="DE26" ca="1" si="251">IF(SUMIF($E$11:$OK$11,DE24,$E14:$OK14)-7=0,1,0)</f>
        <v>0</v>
      </c>
      <c r="DF26" s="158"/>
      <c r="DG26" s="223">
        <f t="shared" ref="DG26" ca="1" si="252">IF(SUMIF($E$11:$OK$11,DG24,$E14:$OK14)-7=0,1,0)</f>
        <v>0</v>
      </c>
      <c r="DH26" s="158"/>
      <c r="DI26" s="223">
        <f t="shared" ref="DI26" ca="1" si="253">IF(SUMIF($E$11:$OK$11,DI24,$E14:$OK14)-7=0,1,0)</f>
        <v>0</v>
      </c>
      <c r="DJ26" s="158"/>
      <c r="DK26" s="223">
        <f t="shared" ref="DK26" ca="1" si="254">IF(SUMIF($E$11:$OK$11,DK24,$E14:$OK14)-7=0,1,0)</f>
        <v>0</v>
      </c>
      <c r="DL26" s="158"/>
      <c r="DM26" s="223">
        <f t="shared" ref="DM26" ca="1" si="255">IF(SUMIF($E$11:$OK$11,DM24,$E14:$OK14)-7=0,1,0)</f>
        <v>0</v>
      </c>
      <c r="DN26" s="158"/>
      <c r="DO26" s="223">
        <f t="shared" ref="DO26" ca="1" si="256">IF(SUMIF($E$11:$OK$11,DO24,$E14:$OK14)-7=0,1,0)</f>
        <v>0</v>
      </c>
      <c r="DP26" s="158"/>
      <c r="DQ26" s="223">
        <f t="shared" ref="DQ26" ca="1" si="257">IF(SUMIF($E$11:$OK$11,DQ24,$E14:$OK14)-7=0,1,0)</f>
        <v>0</v>
      </c>
      <c r="DR26" s="158"/>
      <c r="DS26" s="223">
        <f t="shared" ref="DS26" ca="1" si="258">IF(SUMIF($E$11:$OK$11,DS24,$E14:$OK14)-7=0,1,0)</f>
        <v>0</v>
      </c>
      <c r="DT26" s="158"/>
      <c r="DU26" s="223">
        <f t="shared" ref="DU26" ca="1" si="259">IF(SUMIF($E$11:$OK$11,DU24,$E14:$OK14)-7=0,1,0)</f>
        <v>0</v>
      </c>
      <c r="DV26" s="158"/>
      <c r="DW26" t="s">
        <v>242</v>
      </c>
      <c r="DX26">
        <f ca="1">SUM(E26:DV26)</f>
        <v>0</v>
      </c>
      <c r="DY26" s="39" t="s">
        <v>243</v>
      </c>
    </row>
    <row r="27" spans="2:401" ht="13.5" customHeight="1" x14ac:dyDescent="0.15">
      <c r="B27" s="223" t="s">
        <v>10</v>
      </c>
      <c r="C27" s="402" t="s">
        <v>108</v>
      </c>
      <c r="D27" s="158"/>
      <c r="E27" s="223">
        <f t="shared" ref="E27" ca="1" si="260">IF(SUMIF($E$11:$OK$11,E25,$E15:$OK15)-7=0,1,0)</f>
        <v>0</v>
      </c>
      <c r="F27" s="158"/>
      <c r="G27" s="223">
        <f ca="1">IF(SUMIF($E$11:$OK$11,G25,$E15:$OK15)-7=0,1,0)</f>
        <v>0</v>
      </c>
      <c r="H27" s="158"/>
      <c r="I27" s="223">
        <f t="shared" ref="I27" ca="1" si="261">IF(SUMIF($E$11:$OK$11,I25,$E15:$OK15)-7=0,1,0)</f>
        <v>0</v>
      </c>
      <c r="J27" s="158"/>
      <c r="K27" s="223">
        <f t="shared" ref="K27" ca="1" si="262">IF(SUMIF($E$11:$OK$11,K25,$E15:$OK15)-7=0,1,0)</f>
        <v>0</v>
      </c>
      <c r="L27" s="158"/>
      <c r="M27" s="223">
        <f t="shared" ref="M27" ca="1" si="263">IF(SUMIF($E$11:$OK$11,M25,$E15:$OK15)-7=0,1,0)</f>
        <v>0</v>
      </c>
      <c r="N27" s="158"/>
      <c r="O27" s="223">
        <f t="shared" ref="O27" ca="1" si="264">IF(SUMIF($E$11:$OK$11,O25,$E15:$OK15)-7=0,1,0)</f>
        <v>0</v>
      </c>
      <c r="P27" s="158"/>
      <c r="Q27" s="223">
        <f t="shared" ref="Q27" ca="1" si="265">IF(SUMIF($E$11:$OK$11,Q25,$E15:$OK15)-7=0,1,0)</f>
        <v>0</v>
      </c>
      <c r="R27" s="158"/>
      <c r="S27" s="223">
        <f t="shared" ref="S27" ca="1" si="266">IF(SUMIF($E$11:$OK$11,S25,$E15:$OK15)-7=0,1,0)</f>
        <v>0</v>
      </c>
      <c r="T27" s="158"/>
      <c r="U27" s="223">
        <f t="shared" ref="U27" ca="1" si="267">IF(SUMIF($E$11:$OK$11,U25,$E15:$OK15)-7=0,1,0)</f>
        <v>0</v>
      </c>
      <c r="V27" s="158"/>
      <c r="W27" s="223">
        <f t="shared" ref="W27" ca="1" si="268">IF(SUMIF($E$11:$OK$11,W25,$E15:$OK15)-7=0,1,0)</f>
        <v>0</v>
      </c>
      <c r="X27" s="158"/>
      <c r="Y27" s="223">
        <f t="shared" ref="Y27" ca="1" si="269">IF(SUMIF($E$11:$OK$11,Y25,$E15:$OK15)-7=0,1,0)</f>
        <v>0</v>
      </c>
      <c r="Z27" s="158"/>
      <c r="AA27" s="223">
        <f t="shared" ref="AA27" ca="1" si="270">IF(SUMIF($E$11:$OK$11,AA25,$E15:$OK15)-7=0,1,0)</f>
        <v>0</v>
      </c>
      <c r="AB27" s="158"/>
      <c r="AC27" s="223">
        <f t="shared" ref="AC27" ca="1" si="271">IF(SUMIF($E$11:$OK$11,AC25,$E15:$OK15)-7=0,1,0)</f>
        <v>0</v>
      </c>
      <c r="AD27" s="158"/>
      <c r="AE27" s="223">
        <f t="shared" ref="AE27" ca="1" si="272">IF(SUMIF($E$11:$OK$11,AE25,$E15:$OK15)-7=0,1,0)</f>
        <v>0</v>
      </c>
      <c r="AF27" s="158"/>
      <c r="AG27" s="223">
        <f t="shared" ref="AG27" ca="1" si="273">IF(SUMIF($E$11:$OK$11,AG25,$E15:$OK15)-7=0,1,0)</f>
        <v>0</v>
      </c>
      <c r="AH27" s="158"/>
      <c r="AI27" s="223">
        <f t="shared" ref="AI27" ca="1" si="274">IF(SUMIF($E$11:$OK$11,AI25,$E15:$OK15)-7=0,1,0)</f>
        <v>0</v>
      </c>
      <c r="AJ27" s="158"/>
      <c r="AK27" s="223">
        <f t="shared" ref="AK27" ca="1" si="275">IF(SUMIF($E$11:$OK$11,AK25,$E15:$OK15)-7=0,1,0)</f>
        <v>0</v>
      </c>
      <c r="AL27" s="158"/>
      <c r="AM27" s="223">
        <f t="shared" ref="AM27" ca="1" si="276">IF(SUMIF($E$11:$OK$11,AM25,$E15:$OK15)-7=0,1,0)</f>
        <v>0</v>
      </c>
      <c r="AN27" s="158"/>
      <c r="AO27" s="223">
        <f t="shared" ref="AO27" ca="1" si="277">IF(SUMIF($E$11:$OK$11,AO25,$E15:$OK15)-7=0,1,0)</f>
        <v>0</v>
      </c>
      <c r="AP27" s="158"/>
      <c r="AQ27" s="223">
        <f t="shared" ref="AQ27" ca="1" si="278">IF(SUMIF($E$11:$OK$11,AQ25,$E15:$OK15)-7=0,1,0)</f>
        <v>0</v>
      </c>
      <c r="AR27" s="158"/>
      <c r="AS27" s="223">
        <f t="shared" ref="AS27" ca="1" si="279">IF(SUMIF($E$11:$OK$11,AS25,$E15:$OK15)-7=0,1,0)</f>
        <v>0</v>
      </c>
      <c r="AT27" s="158"/>
      <c r="AU27" s="223">
        <f t="shared" ref="AU27" ca="1" si="280">IF(SUMIF($E$11:$OK$11,AU25,$E15:$OK15)-7=0,1,0)</f>
        <v>0</v>
      </c>
      <c r="AV27" s="158"/>
      <c r="AW27" s="223">
        <f t="shared" ref="AW27" ca="1" si="281">IF(SUMIF($E$11:$OK$11,AW25,$E15:$OK15)-7=0,1,0)</f>
        <v>0</v>
      </c>
      <c r="AX27" s="158"/>
      <c r="AY27" s="223">
        <f t="shared" ref="AY27" ca="1" si="282">IF(SUMIF($E$11:$OK$11,AY25,$E15:$OK15)-7=0,1,0)</f>
        <v>0</v>
      </c>
      <c r="AZ27" s="158"/>
      <c r="BA27" s="223">
        <f t="shared" ref="BA27" ca="1" si="283">IF(SUMIF($E$11:$OK$11,BA25,$E15:$OK15)-7=0,1,0)</f>
        <v>0</v>
      </c>
      <c r="BB27" s="158"/>
      <c r="BC27" s="223">
        <f t="shared" ref="BC27" ca="1" si="284">IF(SUMIF($E$11:$OK$11,BC25,$E15:$OK15)-7=0,1,0)</f>
        <v>0</v>
      </c>
      <c r="BD27" s="158"/>
      <c r="BE27" s="223">
        <f t="shared" ref="BE27" ca="1" si="285">IF(SUMIF($E$11:$OK$11,BE25,$E15:$OK15)-7=0,1,0)</f>
        <v>0</v>
      </c>
      <c r="BF27" s="158"/>
      <c r="BG27" s="223">
        <f t="shared" ref="BG27" ca="1" si="286">IF(SUMIF($E$11:$OK$11,BG25,$E15:$OK15)-7=0,1,0)</f>
        <v>0</v>
      </c>
      <c r="BH27" s="158"/>
      <c r="BI27" s="223">
        <f t="shared" ref="BI27" ca="1" si="287">IF(SUMIF($E$11:$OK$11,BI25,$E15:$OK15)-7=0,1,0)</f>
        <v>0</v>
      </c>
      <c r="BJ27" s="158"/>
      <c r="BK27" s="223">
        <f t="shared" ref="BK27" ca="1" si="288">IF(SUMIF($E$11:$OK$11,BK25,$E15:$OK15)-7=0,1,0)</f>
        <v>0</v>
      </c>
      <c r="BL27" s="158"/>
      <c r="BM27" s="223">
        <f t="shared" ref="BM27" ca="1" si="289">IF(SUMIF($E$11:$OK$11,BM25,$E15:$OK15)-7=0,1,0)</f>
        <v>0</v>
      </c>
      <c r="BN27" s="158"/>
      <c r="BO27" s="223">
        <f t="shared" ref="BO27" ca="1" si="290">IF(SUMIF($E$11:$OK$11,BO25,$E15:$OK15)-7=0,1,0)</f>
        <v>0</v>
      </c>
      <c r="BP27" s="158"/>
      <c r="BQ27" s="223">
        <f t="shared" ref="BQ27" ca="1" si="291">IF(SUMIF($E$11:$OK$11,BQ25,$E15:$OK15)-7=0,1,0)</f>
        <v>0</v>
      </c>
      <c r="BR27" s="158"/>
      <c r="BS27" s="223">
        <f t="shared" ref="BS27" ca="1" si="292">IF(SUMIF($E$11:$OK$11,BS25,$E15:$OK15)-7=0,1,0)</f>
        <v>0</v>
      </c>
      <c r="BT27" s="158"/>
      <c r="BU27" s="223">
        <f t="shared" ref="BU27" ca="1" si="293">IF(SUMIF($E$11:$OK$11,BU25,$E15:$OK15)-7=0,1,0)</f>
        <v>0</v>
      </c>
      <c r="BV27" s="158"/>
      <c r="BW27" s="223">
        <f t="shared" ref="BW27" ca="1" si="294">IF(SUMIF($E$11:$OK$11,BW25,$E15:$OK15)-7=0,1,0)</f>
        <v>0</v>
      </c>
      <c r="BX27" s="158"/>
      <c r="BY27" s="223">
        <f t="shared" ref="BY27" ca="1" si="295">IF(SUMIF($E$11:$OK$11,BY25,$E15:$OK15)-7=0,1,0)</f>
        <v>0</v>
      </c>
      <c r="BZ27" s="158"/>
      <c r="CA27" s="223">
        <f t="shared" ref="CA27" ca="1" si="296">IF(SUMIF($E$11:$OK$11,CA25,$E15:$OK15)-7=0,1,0)</f>
        <v>0</v>
      </c>
      <c r="CB27" s="158"/>
      <c r="CC27" s="223">
        <f t="shared" ref="CC27" ca="1" si="297">IF(SUMIF($E$11:$OK$11,CC25,$E15:$OK15)-7=0,1,0)</f>
        <v>0</v>
      </c>
      <c r="CD27" s="158"/>
      <c r="CE27" s="223">
        <f t="shared" ref="CE27" ca="1" si="298">IF(SUMIF($E$11:$OK$11,CE25,$E15:$OK15)-7=0,1,0)</f>
        <v>0</v>
      </c>
      <c r="CF27" s="158"/>
      <c r="CG27" s="223">
        <f t="shared" ref="CG27" ca="1" si="299">IF(SUMIF($E$11:$OK$11,CG25,$E15:$OK15)-7=0,1,0)</f>
        <v>0</v>
      </c>
      <c r="CH27" s="158"/>
      <c r="CI27" s="223">
        <f t="shared" ref="CI27" ca="1" si="300">IF(SUMIF($E$11:$OK$11,CI25,$E15:$OK15)-7=0,1,0)</f>
        <v>0</v>
      </c>
      <c r="CJ27" s="158"/>
      <c r="CK27" s="223">
        <f t="shared" ref="CK27" ca="1" si="301">IF(SUMIF($E$11:$OK$11,CK25,$E15:$OK15)-7=0,1,0)</f>
        <v>0</v>
      </c>
      <c r="CL27" s="158"/>
      <c r="CM27" s="223">
        <f t="shared" ref="CM27" ca="1" si="302">IF(SUMIF($E$11:$OK$11,CM25,$E15:$OK15)-7=0,1,0)</f>
        <v>0</v>
      </c>
      <c r="CN27" s="158"/>
      <c r="CO27" s="223">
        <f t="shared" ref="CO27" ca="1" si="303">IF(SUMIF($E$11:$OK$11,CO25,$E15:$OK15)-7=0,1,0)</f>
        <v>0</v>
      </c>
      <c r="CP27" s="158"/>
      <c r="CQ27" s="223">
        <f t="shared" ref="CQ27" ca="1" si="304">IF(SUMIF($E$11:$OK$11,CQ25,$E15:$OK15)-7=0,1,0)</f>
        <v>0</v>
      </c>
      <c r="CR27" s="158"/>
      <c r="CS27" s="223">
        <f t="shared" ref="CS27" ca="1" si="305">IF(SUMIF($E$11:$OK$11,CS25,$E15:$OK15)-7=0,1,0)</f>
        <v>0</v>
      </c>
      <c r="CT27" s="158"/>
      <c r="CU27" s="223">
        <f t="shared" ref="CU27" ca="1" si="306">IF(SUMIF($E$11:$OK$11,CU25,$E15:$OK15)-7=0,1,0)</f>
        <v>0</v>
      </c>
      <c r="CV27" s="158"/>
      <c r="CW27" s="223">
        <f t="shared" ref="CW27" ca="1" si="307">IF(SUMIF($E$11:$OK$11,CW25,$E15:$OK15)-7=0,1,0)</f>
        <v>0</v>
      </c>
      <c r="CX27" s="158"/>
      <c r="CY27" s="223">
        <f t="shared" ref="CY27" ca="1" si="308">IF(SUMIF($E$11:$OK$11,CY25,$E15:$OK15)-7=0,1,0)</f>
        <v>0</v>
      </c>
      <c r="CZ27" s="158"/>
      <c r="DA27" s="223">
        <f t="shared" ref="DA27" ca="1" si="309">IF(SUMIF($E$11:$OK$11,DA25,$E15:$OK15)-7=0,1,0)</f>
        <v>0</v>
      </c>
      <c r="DB27" s="158"/>
      <c r="DC27" s="223">
        <f t="shared" ref="DC27" ca="1" si="310">IF(SUMIF($E$11:$OK$11,DC25,$E15:$OK15)-7=0,1,0)</f>
        <v>0</v>
      </c>
      <c r="DD27" s="158"/>
      <c r="DE27" s="223">
        <f t="shared" ref="DE27" ca="1" si="311">IF(SUMIF($E$11:$OK$11,DE25,$E15:$OK15)-7=0,1,0)</f>
        <v>0</v>
      </c>
      <c r="DF27" s="158"/>
      <c r="DG27" s="223">
        <f t="shared" ref="DG27" ca="1" si="312">IF(SUMIF($E$11:$OK$11,DG25,$E15:$OK15)-7=0,1,0)</f>
        <v>0</v>
      </c>
      <c r="DH27" s="158"/>
      <c r="DI27" s="223">
        <f t="shared" ref="DI27" ca="1" si="313">IF(SUMIF($E$11:$OK$11,DI25,$E15:$OK15)-7=0,1,0)</f>
        <v>0</v>
      </c>
      <c r="DJ27" s="158"/>
      <c r="DK27" s="223">
        <f t="shared" ref="DK27" ca="1" si="314">IF(SUMIF($E$11:$OK$11,DK25,$E15:$OK15)-7=0,1,0)</f>
        <v>0</v>
      </c>
      <c r="DL27" s="158"/>
      <c r="DM27" s="223">
        <f t="shared" ref="DM27" ca="1" si="315">IF(SUMIF($E$11:$OK$11,DM25,$E15:$OK15)-7=0,1,0)</f>
        <v>0</v>
      </c>
      <c r="DN27" s="158"/>
      <c r="DO27" s="223">
        <f t="shared" ref="DO27" ca="1" si="316">IF(SUMIF($E$11:$OK$11,DO25,$E15:$OK15)-7=0,1,0)</f>
        <v>0</v>
      </c>
      <c r="DP27" s="158"/>
      <c r="DQ27" s="223">
        <f t="shared" ref="DQ27" ca="1" si="317">IF(SUMIF($E$11:$OK$11,DQ25,$E15:$OK15)-7=0,1,0)</f>
        <v>0</v>
      </c>
      <c r="DR27" s="158"/>
      <c r="DS27" s="223">
        <f t="shared" ref="DS27" ca="1" si="318">IF(SUMIF($E$11:$OK$11,DS25,$E15:$OK15)-7=0,1,0)</f>
        <v>0</v>
      </c>
      <c r="DT27" s="158"/>
      <c r="DU27" s="223">
        <f t="shared" ref="DU27" ca="1" si="319">IF(SUMIF($E$11:$OK$11,DU25,$E15:$OK15)-7=0,1,0)</f>
        <v>0</v>
      </c>
      <c r="DV27" s="158"/>
      <c r="DW27" t="s">
        <v>242</v>
      </c>
      <c r="DX27">
        <f ca="1">SUM(E27:DV27)</f>
        <v>0</v>
      </c>
      <c r="DY27" s="39" t="s">
        <v>243</v>
      </c>
    </row>
    <row r="28" spans="2:401" ht="13.5" customHeight="1" thickBot="1" x14ac:dyDescent="0.2">
      <c r="B28" s="382" t="s">
        <v>225</v>
      </c>
      <c r="C28" s="383"/>
      <c r="D28" s="384"/>
      <c r="E28" s="335"/>
      <c r="F28" s="159"/>
      <c r="G28" s="335"/>
      <c r="H28" s="159"/>
      <c r="I28" s="335"/>
      <c r="J28" s="159"/>
      <c r="K28" s="335"/>
      <c r="L28" s="159"/>
      <c r="M28" s="335"/>
      <c r="N28" s="159"/>
      <c r="O28" s="335"/>
      <c r="P28" s="159"/>
      <c r="Q28" s="335"/>
      <c r="R28" s="159"/>
      <c r="S28" s="335"/>
      <c r="T28" s="159"/>
      <c r="U28" s="335"/>
      <c r="V28" s="159"/>
      <c r="W28" s="335"/>
      <c r="X28" s="159"/>
      <c r="Y28" s="335"/>
      <c r="Z28" s="159"/>
      <c r="AA28" s="335"/>
      <c r="AB28" s="159"/>
      <c r="AC28" s="335"/>
      <c r="AD28" s="159"/>
      <c r="AE28" s="335"/>
      <c r="AF28" s="159"/>
      <c r="AG28" s="335"/>
      <c r="AH28" s="159"/>
      <c r="AI28" s="335"/>
      <c r="AJ28" s="159"/>
      <c r="AK28" s="335"/>
      <c r="AL28" s="159"/>
      <c r="AM28" s="335"/>
      <c r="AN28" s="159"/>
      <c r="AO28" s="335"/>
      <c r="AP28" s="159"/>
      <c r="AQ28" s="335"/>
      <c r="AR28" s="159"/>
      <c r="AS28" s="335"/>
      <c r="AT28" s="159"/>
      <c r="AU28" s="335"/>
      <c r="AV28" s="159"/>
      <c r="AW28" s="335"/>
      <c r="AX28" s="159"/>
      <c r="AY28" s="335"/>
      <c r="AZ28" s="159"/>
      <c r="BA28" s="335"/>
      <c r="BB28" s="159"/>
      <c r="BC28" s="335"/>
      <c r="BD28" s="159"/>
      <c r="BE28" s="335"/>
      <c r="BF28" s="159"/>
      <c r="BG28" s="335"/>
      <c r="BH28" s="159"/>
      <c r="BI28" s="335"/>
      <c r="BJ28" s="159"/>
      <c r="BK28" s="335"/>
      <c r="BL28" s="159"/>
      <c r="BM28" s="335"/>
      <c r="BN28" s="159"/>
      <c r="BO28" s="335"/>
      <c r="BP28" s="159"/>
      <c r="BQ28" s="335"/>
      <c r="BR28" s="159"/>
      <c r="BS28" s="335"/>
      <c r="BT28" s="159"/>
      <c r="BU28" s="335"/>
      <c r="BV28" s="159"/>
      <c r="BW28" s="335"/>
      <c r="BX28" s="159"/>
      <c r="BY28" s="335"/>
      <c r="BZ28" s="159"/>
      <c r="CA28" s="335"/>
      <c r="CB28" s="159"/>
      <c r="CC28" s="335"/>
      <c r="CD28" s="159"/>
      <c r="CE28" s="335"/>
      <c r="CF28" s="159"/>
      <c r="CG28" s="335"/>
      <c r="CH28" s="159"/>
      <c r="CI28" s="335"/>
      <c r="CJ28" s="159"/>
      <c r="CK28" s="335"/>
      <c r="CL28" s="159"/>
      <c r="CM28" s="335"/>
      <c r="CN28" s="159"/>
      <c r="CO28" s="335"/>
      <c r="CP28" s="159"/>
      <c r="CQ28" s="335"/>
      <c r="CR28" s="159"/>
      <c r="CS28" s="335"/>
      <c r="CT28" s="159"/>
      <c r="CU28" s="335"/>
      <c r="CV28" s="159"/>
      <c r="CW28" s="335"/>
      <c r="CX28" s="159"/>
      <c r="CY28" s="335"/>
      <c r="CZ28" s="159"/>
      <c r="DA28" s="335"/>
      <c r="DB28" s="159"/>
      <c r="DC28" s="335"/>
      <c r="DD28" s="159"/>
      <c r="DE28" s="335"/>
      <c r="DF28" s="159"/>
      <c r="DG28" s="335"/>
      <c r="DH28" s="159"/>
      <c r="DI28" s="335"/>
      <c r="DJ28" s="159"/>
      <c r="DK28" s="335"/>
      <c r="DL28" s="159"/>
      <c r="DM28" s="335"/>
      <c r="DN28" s="159"/>
      <c r="DO28" s="335"/>
      <c r="DP28" s="159"/>
      <c r="DQ28" s="335"/>
      <c r="DR28" s="159"/>
      <c r="DS28" s="335"/>
      <c r="DT28" s="159"/>
      <c r="DU28" s="335"/>
      <c r="DV28" s="159"/>
    </row>
    <row r="29" spans="2:401" ht="13.5" customHeight="1" x14ac:dyDescent="0.15">
      <c r="B29" s="297" t="s">
        <v>9</v>
      </c>
      <c r="C29" s="403" t="s">
        <v>234</v>
      </c>
      <c r="D29" s="296"/>
      <c r="E29" s="297">
        <f ca="1">COUNTIF($E$17:$OK$17,"土■1■土")+COUNTIF($E$17:$OK$17,"土休1休土")+COUNTIF($E$17:$OK$17,"日■1■日")+COUNTIF($E$17:$OK$17,"日休1休日")</f>
        <v>0</v>
      </c>
      <c r="F29" s="296"/>
      <c r="G29" s="297">
        <f ca="1">COUNTIF($E$17:$OK$17,"土■2■土")+COUNTIF($E$17:$OK$17,"土休2休土")+COUNTIF($E$17:$OK$17,"日■2■日")+COUNTIF($E$17:$OK$17,"日休2休日")</f>
        <v>0</v>
      </c>
      <c r="H29" s="296"/>
      <c r="I29" s="297">
        <f ca="1">COUNTIF($E$17:$OK$17,"土■3■土")+COUNTIF($E$17:$OK$17,"土休3休土")+COUNTIF($E$17:$OK$17,"日■3■日")+COUNTIF($E$17:$OK$17,"日休3休日")</f>
        <v>0</v>
      </c>
      <c r="J29" s="296"/>
      <c r="K29" s="297">
        <f ca="1">COUNTIF($E$17:$OK$17,"土■4■土")+COUNTIF($E$17:$OK$17,"土休4休土")+COUNTIF($E$17:$OK$17,"日■4■日")+COUNTIF($E$17:$OK$17,"日休4休日")</f>
        <v>0</v>
      </c>
      <c r="L29" s="296"/>
      <c r="M29" s="297">
        <f ca="1">COUNTIF($E$17:$OK$17,"土■5■土")+COUNTIF($E$17:$OK$17,"土休5休土")+COUNTIF($E$17:$OK$17,"日■5■日")+COUNTIF($E$17:$OK$17,"日休5休日")</f>
        <v>0</v>
      </c>
      <c r="N29" s="296"/>
      <c r="O29" s="297">
        <f ca="1">COUNTIF($E$17:$OK$17,"土■6■土")+COUNTIF($E$17:$OK$17,"土休6休土")+COUNTIF($E$17:$OK$17,"日■6■日")+COUNTIF($E$17:$OK$17,"日休6休日")</f>
        <v>0</v>
      </c>
      <c r="P29" s="296"/>
      <c r="Q29" s="297">
        <f ca="1">COUNTIF($E$17:$OK$17,"土■7■土")+COUNTIF($E$17:$OK$17,"土休7休土")+COUNTIF($E$17:$OK$17,"日■7■日")+COUNTIF($E$17:$OK$17,"日休7休日")</f>
        <v>0</v>
      </c>
      <c r="R29" s="296"/>
      <c r="S29" s="297">
        <f ca="1">COUNTIF($E$17:$OK$17,"土■8■土")+COUNTIF($E$17:$OK$17,"土休8休土")+COUNTIF($E$17:$OK$17,"日■8■日")+COUNTIF($E$17:$OK$17,"日休8休日")</f>
        <v>0</v>
      </c>
      <c r="T29" s="296"/>
      <c r="U29" s="297">
        <f ca="1">COUNTIF($E$17:$OK$17,"土■9■土")+COUNTIF($E$17:$OK$17,"土休9休土")+COUNTIF($E$17:$OK$17,"日■9■日")+COUNTIF($E$17:$OK$17,"日休9休日")</f>
        <v>0</v>
      </c>
      <c r="V29" s="296"/>
      <c r="W29" s="297">
        <f ca="1">COUNTIF($E$17:$OK$17,"土■10■土")+COUNTIF($E$17:$OK$17,"土休10休土")+COUNTIF($E$17:$OK$17,"日■10■日")+COUNTIF($E$17:$OK$17,"日休10休日")</f>
        <v>0</v>
      </c>
      <c r="X29" s="296"/>
      <c r="Y29" s="297">
        <f ca="1">COUNTIF($E$17:$OK$17,"土■11■土")+COUNTIF($E$17:$OK$17,"土休11休土")+COUNTIF($E$17:$OK$17,"日■11■日")+COUNTIF($E$17:$OK$17,"日休11休日")</f>
        <v>0</v>
      </c>
      <c r="Z29" s="296"/>
      <c r="AA29" s="297">
        <f ca="1">COUNTIF($E$17:$OK$17,"土■12■土")+COUNTIF($E$17:$OK$17,"土休12休土")+COUNTIF($E$17:$OK$17,"日■12■日")+COUNTIF($E$17:$OK$17,"日休12休日")</f>
        <v>0</v>
      </c>
      <c r="AB29" s="296"/>
      <c r="AC29" s="297">
        <f ca="1">COUNTIF($E$17:$OK$17,"土■13■土")+COUNTIF($E$17:$OK$17,"土休13休土")+COUNTIF($E$17:$OK$17,"日■13■日")+COUNTIF($E$17:$OK$17,"日休13休日")</f>
        <v>0</v>
      </c>
      <c r="AD29" s="296"/>
      <c r="AE29" s="297">
        <f ca="1">COUNTIF($E$17:$OK$17,"土■14■土")+COUNTIF($E$17:$OK$17,"土休14休土")+COUNTIF($E$17:$OK$17,"日■14■日")+COUNTIF($E$17:$OK$17,"日休14休日")</f>
        <v>0</v>
      </c>
      <c r="AF29" s="296"/>
      <c r="AG29" s="297">
        <f ca="1">COUNTIF($E$17:$OK$17,"土■15■土")+COUNTIF($E$17:$OK$17,"土休15休土")+COUNTIF($E$17:$OK$17,"日■15■日")+COUNTIF($E$17:$OK$17,"日休15休日")</f>
        <v>0</v>
      </c>
      <c r="AH29" s="296"/>
      <c r="AI29" s="297">
        <f ca="1">COUNTIF($E$17:$OK$17,"土■16■土")+COUNTIF($E$17:$OK$17,"土休16休土")+COUNTIF($E$17:$OK$17,"日■16■日")+COUNTIF($E$17:$OK$17,"日休16休日")</f>
        <v>0</v>
      </c>
      <c r="AJ29" s="296"/>
      <c r="AK29" s="297">
        <f ca="1">COUNTIF($E$17:$OK$17,"土■17■土")+COUNTIF($E$17:$OK$17,"土休17休土")+COUNTIF($E$17:$OK$17,"日■17■日")+COUNTIF($E$17:$OK$17,"日休17休日")</f>
        <v>0</v>
      </c>
      <c r="AL29" s="296"/>
      <c r="AM29" s="297">
        <f ca="1">COUNTIF($E$17:$OK$17,"土■18■土")+COUNTIF($E$17:$OK$17,"土休18休土")+COUNTIF($E$17:$OK$17,"日■18■日")+COUNTIF($E$17:$OK$17,"日休18休日")</f>
        <v>0</v>
      </c>
      <c r="AN29" s="296"/>
      <c r="AO29" s="297">
        <f ca="1">COUNTIF($E$17:$OK$17,"土■19■土")+COUNTIF($E$17:$OK$17,"土休19休土")+COUNTIF($E$17:$OK$17,"日■19■日")+COUNTIF($E$17:$OK$17,"日休19休日")</f>
        <v>0</v>
      </c>
      <c r="AP29" s="296"/>
      <c r="AQ29" s="297">
        <f ca="1">COUNTIF($E$17:$OK$17,"土■20■土")+COUNTIF($E$17:$OK$17,"土休20休土")+COUNTIF($E$17:$OK$17,"日■20■日")+COUNTIF($E$17:$OK$17,"日休20休日")</f>
        <v>0</v>
      </c>
      <c r="AR29" s="296"/>
      <c r="AS29" s="297">
        <f ca="1">COUNTIF($E$17:$OK$17,"土■21■土")+COUNTIF($E$17:$OK$17,"土休21休土")+COUNTIF($E$17:$OK$17,"日■21■日")+COUNTIF($E$17:$OK$17,"日休21休日")</f>
        <v>0</v>
      </c>
      <c r="AT29" s="296"/>
      <c r="AU29" s="297">
        <f ca="1">COUNTIF($E$17:$OK$17,"土■22■土")+COUNTIF($E$17:$OK$17,"土休22休土")+COUNTIF($E$17:$OK$17,"日■22■日")+COUNTIF($E$17:$OK$17,"日休22休日")</f>
        <v>0</v>
      </c>
      <c r="AV29" s="296"/>
      <c r="AW29" s="297">
        <f ca="1">COUNTIF($E$17:$OK$17,"土■23■土")+COUNTIF($E$17:$OK$17,"土休23休土")+COUNTIF($E$17:$OK$17,"日■23■日")+COUNTIF($E$17:$OK$17,"日休23休日")</f>
        <v>0</v>
      </c>
      <c r="AX29" s="296"/>
      <c r="AY29" s="297">
        <f ca="1">COUNTIF($E$17:$OK$17,"土■24■土")+COUNTIF($E$17:$OK$17,"土休24休土")+COUNTIF($E$17:$OK$17,"日■24■日")+COUNTIF($E$17:$OK$17,"日休24休日")</f>
        <v>0</v>
      </c>
      <c r="AZ29" s="296"/>
      <c r="BA29" s="297">
        <f ca="1">COUNTIF($E$17:$OK$17,"土■25■土")+COUNTIF($E$17:$OK$17,"土休25休土")+COUNTIF($E$17:$OK$17,"日■25■日")+COUNTIF($E$17:$OK$17,"日休25休日")</f>
        <v>0</v>
      </c>
      <c r="BB29" s="296"/>
      <c r="BC29" s="297">
        <f ca="1">COUNTIF($E$17:$OK$17,"土■26■土")+COUNTIF($E$17:$OK$17,"土休26休土")+COUNTIF($E$17:$OK$17,"日■26■日")+COUNTIF($E$17:$OK$17,"日休26休日")</f>
        <v>0</v>
      </c>
      <c r="BD29" s="296"/>
      <c r="BE29" s="297">
        <f ca="1">COUNTIF($E$17:$OK$17,"土■27■土")+COUNTIF($E$17:$OK$17,"土休27休土")+COUNTIF($E$17:$OK$17,"日■27■日")+COUNTIF($E$17:$OK$17,"日休27休日")</f>
        <v>0</v>
      </c>
      <c r="BF29" s="296"/>
      <c r="BG29" s="297">
        <f ca="1">COUNTIF($E$17:$OK$17,"土■28■土")+COUNTIF($E$17:$OK$17,"土休28休土")+COUNTIF($E$17:$OK$17,"日■28■日")+COUNTIF($E$17:$OK$17,"日休28休日")</f>
        <v>0</v>
      </c>
      <c r="BH29" s="296"/>
      <c r="BI29" s="297">
        <f ca="1">COUNTIF($E$17:$OK$17,"土■29■土")+COUNTIF($E$17:$OK$17,"土休29休土")+COUNTIF($E$17:$OK$17,"日■29■日")+COUNTIF($E$17:$OK$17,"日休29休日")</f>
        <v>0</v>
      </c>
      <c r="BJ29" s="296"/>
      <c r="BK29" s="297">
        <f ca="1">COUNTIF($E$17:$OK$17,"土■30■土")+COUNTIF($E$17:$OK$17,"土休30休土")+COUNTIF($E$17:$OK$17,"日■30■日")+COUNTIF($E$17:$OK$17,"日休30休日")</f>
        <v>0</v>
      </c>
      <c r="BL29" s="296"/>
      <c r="BM29" s="297">
        <f ca="1">COUNTIF($E$17:$OK$17,"土■31■土")+COUNTIF($E$17:$OK$17,"土休31休土")+COUNTIF($E$17:$OK$17,"日■31■日")+COUNTIF($E$17:$OK$17,"日休31休日")</f>
        <v>0</v>
      </c>
      <c r="BN29" s="296"/>
      <c r="BO29" s="297">
        <f ca="1">COUNTIF($E$17:$OK$17,"土■32■土")+COUNTIF($E$17:$OK$17,"土休32休土")+COUNTIF($E$17:$OK$17,"日■32■日")+COUNTIF($E$17:$OK$17,"日休32休日")</f>
        <v>0</v>
      </c>
      <c r="BP29" s="296"/>
      <c r="BQ29" s="297">
        <f ca="1">COUNTIF($E$17:$OK$17,"土■33■土")+COUNTIF($E$17:$OK$17,"土休33休土")+COUNTIF($E$17:$OK$17,"日■33■日")+COUNTIF($E$17:$OK$17,"日休33休日")</f>
        <v>0</v>
      </c>
      <c r="BR29" s="296"/>
      <c r="BS29" s="297">
        <f ca="1">COUNTIF($E$17:$OK$17,"土■34■土")+COUNTIF($E$17:$OK$17,"土休34休土")+COUNTIF($E$17:$OK$17,"日■34■日")+COUNTIF($E$17:$OK$17,"日休34休日")</f>
        <v>0</v>
      </c>
      <c r="BT29" s="296"/>
      <c r="BU29" s="297">
        <f ca="1">COUNTIF($E$17:$OK$17,"土■35■土")+COUNTIF($E$17:$OK$17,"土休35休土")+COUNTIF($E$17:$OK$17,"日■35■日")+COUNTIF($E$17:$OK$17,"日休35休日")</f>
        <v>0</v>
      </c>
      <c r="BV29" s="296"/>
      <c r="BW29" s="297">
        <f ca="1">COUNTIF($E$17:$OK$17,"土■36■土")+COUNTIF($E$17:$OK$17,"土休36休土")+COUNTIF($E$17:$OK$17,"日■36■日")+COUNTIF($E$17:$OK$17,"日休36休日")</f>
        <v>0</v>
      </c>
      <c r="BX29" s="296"/>
      <c r="BY29" s="297">
        <f ca="1">COUNTIF($E$17:$OK$17,"土■37■土")+COUNTIF($E$17:$OK$17,"土休37休土")+COUNTIF($E$17:$OK$17,"日■37■日")+COUNTIF($E$17:$OK$17,"日休37休日")</f>
        <v>0</v>
      </c>
      <c r="BZ29" s="296"/>
      <c r="CA29" s="297">
        <f ca="1">COUNTIF($E$17:$OK$17,"土■38■土")+COUNTIF($E$17:$OK$17,"土休38休土")+COUNTIF($E$17:$OK$17,"日■38■日")+COUNTIF($E$17:$OK$17,"日休38休日")</f>
        <v>0</v>
      </c>
      <c r="CB29" s="296"/>
      <c r="CC29" s="297">
        <f ca="1">COUNTIF($E$17:$OK$17,"土■39■土")+COUNTIF($E$17:$OK$17,"土休39休土")+COUNTIF($E$17:$OK$17,"日■39■日")+COUNTIF($E$17:$OK$17,"日休39休日")</f>
        <v>0</v>
      </c>
      <c r="CD29" s="296"/>
      <c r="CE29" s="297">
        <f ca="1">COUNTIF($E$17:$OK$17,"土■40■土")+COUNTIF($E$17:$OK$17,"土休40休土")+COUNTIF($E$17:$OK$17,"日■40■日")+COUNTIF($E$17:$OK$17,"日休40休日")</f>
        <v>0</v>
      </c>
      <c r="CF29" s="296"/>
      <c r="CG29" s="297">
        <f ca="1">COUNTIF($E$17:$OK$17,"土■41■土")+COUNTIF($E$17:$OK$17,"土休41休土")+COUNTIF($E$17:$OK$17,"日■41■日")+COUNTIF($E$17:$OK$17,"日休41休日")</f>
        <v>0</v>
      </c>
      <c r="CH29" s="296"/>
      <c r="CI29" s="297">
        <f ca="1">COUNTIF($E$17:$OK$17,"土■42■土")+COUNTIF($E$17:$OK$17,"土休42休土")+COUNTIF($E$17:$OK$17,"日■42■日")+COUNTIF($E$17:$OK$17,"日休42休日")</f>
        <v>0</v>
      </c>
      <c r="CJ29" s="296"/>
      <c r="CK29" s="297">
        <f ca="1">COUNTIF($E$17:$OK$17,"土■43■土")+COUNTIF($E$17:$OK$17,"土休43休土")+COUNTIF($E$17:$OK$17,"日■43■日")+COUNTIF($E$17:$OK$17,"日休43休日")</f>
        <v>0</v>
      </c>
      <c r="CL29" s="296"/>
      <c r="CM29" s="297">
        <f ca="1">COUNTIF($E$17:$OK$17,"土■44■土")+COUNTIF($E$17:$OK$17,"土休44休土")+COUNTIF($E$17:$OK$17,"日■44■日")+COUNTIF($E$17:$OK$17,"日休44休日")</f>
        <v>0</v>
      </c>
      <c r="CN29" s="296"/>
      <c r="CO29" s="297">
        <f ca="1">COUNTIF($E$17:$OK$17,"土■45■土")+COUNTIF($E$17:$OK$17,"土休45休土")+COUNTIF($E$17:$OK$17,"日■45■日")+COUNTIF($E$17:$OK$17,"日休45休日")</f>
        <v>0</v>
      </c>
      <c r="CP29" s="296"/>
      <c r="CQ29" s="297">
        <f ca="1">COUNTIF($E$17:$OK$17,"土■46■土")+COUNTIF($E$17:$OK$17,"土休46休土")+COUNTIF($E$17:$OK$17,"日■46■日")+COUNTIF($E$17:$OK$17,"日休46休日")</f>
        <v>0</v>
      </c>
      <c r="CR29" s="296"/>
      <c r="CS29" s="297">
        <f ca="1">COUNTIF($E$17:$OK$17,"土■47■土")+COUNTIF($E$17:$OK$17,"土休47休土")+COUNTIF($E$17:$OK$17,"日■47■日")+COUNTIF($E$17:$OK$17,"日休47休日")</f>
        <v>0</v>
      </c>
      <c r="CT29" s="296"/>
      <c r="CU29" s="297">
        <f ca="1">COUNTIF($E$17:$OK$17,"土■48■土")+COUNTIF($E$17:$OK$17,"土休48休土")+COUNTIF($E$17:$OK$17,"日■48■日")+COUNTIF($E$17:$OK$17,"日休48休日")</f>
        <v>0</v>
      </c>
      <c r="CV29" s="296"/>
      <c r="CW29" s="297">
        <f ca="1">COUNTIF($E$17:$OK$17,"土■49■土")+COUNTIF($E$17:$OK$17,"土休49休土")+COUNTIF($E$17:$OK$17,"日■49■日")+COUNTIF($E$17:$OK$17,"日休49休日")</f>
        <v>0</v>
      </c>
      <c r="CX29" s="296"/>
      <c r="CY29" s="297">
        <f ca="1">COUNTIF($E$17:$OK$17,"土■50■土")+COUNTIF($E$17:$OK$17,"土休50休土")+COUNTIF($E$17:$OK$17,"日■50■日")+COUNTIF($E$17:$OK$17,"日休50休日")</f>
        <v>0</v>
      </c>
      <c r="CZ29" s="296"/>
      <c r="DA29" s="297">
        <f ca="1">COUNTIF($E$17:$OK$17,"土■51■土")+COUNTIF($E$17:$OK$17,"土休51休土")+COUNTIF($E$17:$OK$17,"日■51■日")+COUNTIF($E$17:$OK$17,"日休51休日")</f>
        <v>0</v>
      </c>
      <c r="DB29" s="296"/>
      <c r="DC29" s="297">
        <f ca="1">COUNTIF($E$17:$OK$17,"土■52■土")+COUNTIF($E$17:$OK$17,"土休52休土")+COUNTIF($E$17:$OK$17,"日■52■日")+COUNTIF($E$17:$OK$17,"日休52休日")</f>
        <v>0</v>
      </c>
      <c r="DD29" s="296"/>
      <c r="DE29" s="297">
        <f ca="1">COUNTIF($E$17:$OK$17,"土■53■土")+COUNTIF($E$17:$OK$17,"土休53休土")+COUNTIF($E$17:$OK$17,"日■53■日")+COUNTIF($E$17:$OK$17,"日休53休日")</f>
        <v>0</v>
      </c>
      <c r="DF29" s="296"/>
      <c r="DG29" s="297">
        <f ca="1">COUNTIF($E$17:$OK$17,"土■54■土")+COUNTIF($E$17:$OK$17,"土休54休土")+COUNTIF($E$17:$OK$17,"日■54■日")+COUNTIF($E$17:$OK$17,"日休54休日")</f>
        <v>0</v>
      </c>
      <c r="DH29" s="296"/>
      <c r="DI29" s="297">
        <f ca="1">COUNTIF($E$17:$OK$17,"土■55■土")+COUNTIF($E$17:$OK$17,"土休55休土")+COUNTIF($E$17:$OK$17,"日■55■日")+COUNTIF($E$17:$OK$17,"日休55休日")</f>
        <v>0</v>
      </c>
      <c r="DJ29" s="296"/>
      <c r="DK29" s="297">
        <f ca="1">COUNTIF($E$17:$OK$17,"土■56■土")+COUNTIF($E$17:$OK$17,"土休56休土")+COUNTIF($E$17:$OK$17,"日■56■日")+COUNTIF($E$17:$OK$17,"日休56休日")</f>
        <v>0</v>
      </c>
      <c r="DL29" s="296"/>
      <c r="DM29" s="297">
        <f ca="1">COUNTIF($E$17:$OK$17,"土■57■土")+COUNTIF($E$17:$OK$17,"土休57休土")+COUNTIF($E$17:$OK$17,"日■57■日")+COUNTIF($E$17:$OK$17,"日休57休日")</f>
        <v>0</v>
      </c>
      <c r="DN29" s="296"/>
      <c r="DO29" s="297">
        <f ca="1">COUNTIF($E$17:$OK$17,"土■58■土")+COUNTIF($E$17:$OK$17,"土休58休土")+COUNTIF($E$17:$OK$17,"日■58■日")+COUNTIF($E$17:$OK$17,"日休58休日")</f>
        <v>0</v>
      </c>
      <c r="DP29" s="296"/>
      <c r="DQ29" s="297">
        <f ca="1">COUNTIF($E$17:$OK$17,"土■59■土")+COUNTIF($E$17:$OK$17,"土休59休土")+COUNTIF($E$17:$OK$17,"日■59■日")+COUNTIF($E$17:$OK$17,"日休59休日")</f>
        <v>0</v>
      </c>
      <c r="DR29" s="296"/>
      <c r="DS29" s="297">
        <f ca="1">COUNTIF($E$17:$OK$17,"土■60■土")+COUNTIF($E$17:$OK$17,"土休60休土")+COUNTIF($E$17:$OK$17,"日■60■日")+COUNTIF($E$17:$OK$17,"日休60休日")</f>
        <v>0</v>
      </c>
      <c r="DT29" s="296"/>
      <c r="DU29" s="297">
        <f ca="1">COUNTIF($E$17:$OK$17,"土■61■土")+COUNTIF($E$17:$OK$17,"土休61休土")+COUNTIF($E$17:$OK$17,"日■61■日")+COUNTIF($E$17:$OK$17,"日休61休日")</f>
        <v>0</v>
      </c>
      <c r="DV29" s="296"/>
    </row>
    <row r="30" spans="2:401" ht="13.5" customHeight="1" x14ac:dyDescent="0.15">
      <c r="B30" s="223" t="s">
        <v>9</v>
      </c>
      <c r="C30" s="402" t="s">
        <v>108</v>
      </c>
      <c r="D30" s="158"/>
      <c r="E30" s="223">
        <f ca="1">COUNTIF($E$18:$OK$18,"土■1■土")+COUNTIF($E$18:$OK$18,"土休1休土")+COUNTIF($E$18:$OK$18,"日■1■日")+COUNTIF($E$18:$OK$18,"日休1休日")</f>
        <v>0</v>
      </c>
      <c r="F30" s="158"/>
      <c r="G30" s="223">
        <f ca="1">COUNTIF($E$18:$OK$18,"土■2■土")+COUNTIF($E$18:$OK$18,"土休2休土")+COUNTIF($E$18:$OK$18,"日■2■日")+COUNTIF($E$18:$OK$18,"日休2休日")</f>
        <v>0</v>
      </c>
      <c r="H30" s="158"/>
      <c r="I30" s="223">
        <f ca="1">COUNTIF($E$18:$OK$18,"土■3■土")+COUNTIF($E$18:$OK$18,"土休3休土")+COUNTIF($E$18:$OK$18,"日■3■日")+COUNTIF($E$18:$OK$18,"日休3休日")</f>
        <v>0</v>
      </c>
      <c r="J30" s="158"/>
      <c r="K30" s="223">
        <f ca="1">COUNTIF($E$18:$OK$18,"土■4■土")+COUNTIF($E$18:$OK$18,"土休4休土")+COUNTIF($E$18:$OK$18,"日■4■日")+COUNTIF($E$18:$OK$18,"日休4休日")</f>
        <v>0</v>
      </c>
      <c r="L30" s="158"/>
      <c r="M30" s="223">
        <f ca="1">COUNTIF($E$18:$OK$18,"土■5■土")+COUNTIF($E$18:$OK$18,"土休5休土")+COUNTIF($E$18:$OK$18,"日■5■日")+COUNTIF($E$18:$OK$18,"日休5休日")</f>
        <v>0</v>
      </c>
      <c r="N30" s="158"/>
      <c r="O30" s="223">
        <f ca="1">COUNTIF($E$18:$OK$18,"土■6■土")+COUNTIF($E$18:$OK$18,"土休6休土")+COUNTIF($E$18:$OK$18,"日■6■日")+COUNTIF($E$18:$OK$18,"日休6休日")</f>
        <v>0</v>
      </c>
      <c r="P30" s="158"/>
      <c r="Q30" s="223">
        <f ca="1">COUNTIF($E$18:$OK$18,"土■7■土")+COUNTIF($E$18:$OK$18,"土休7休土")+COUNTIF($E$18:$OK$18,"日■7■日")+COUNTIF($E$18:$OK$18,"日休7休日")</f>
        <v>0</v>
      </c>
      <c r="R30" s="158"/>
      <c r="S30" s="223">
        <f ca="1">COUNTIF($E$18:$OK$18,"土■8■土")+COUNTIF($E$18:$OK$18,"土休8休土")+COUNTIF($E$18:$OK$18,"日■8■日")+COUNTIF($E$18:$OK$18,"日休8休日")</f>
        <v>0</v>
      </c>
      <c r="T30" s="158"/>
      <c r="U30" s="223">
        <f ca="1">COUNTIF($E$18:$OK$18,"土■9■土")+COUNTIF($E$18:$OK$18,"土休9休土")+COUNTIF($E$18:$OK$18,"日■9■日")+COUNTIF($E$18:$OK$18,"日休9休日")</f>
        <v>0</v>
      </c>
      <c r="V30" s="158"/>
      <c r="W30" s="223">
        <f ca="1">COUNTIF($E$18:$OK$18,"土■10■土")+COUNTIF($E$18:$OK$18,"土休10休土")+COUNTIF($E$18:$OK$18,"日■10■日")+COUNTIF($E$18:$OK$18,"日休10休日")</f>
        <v>0</v>
      </c>
      <c r="X30" s="158"/>
      <c r="Y30" s="223">
        <f ca="1">COUNTIF($E$18:$OK$18,"土■11■土")+COUNTIF($E$18:$OK$18,"土休11休土")+COUNTIF($E$18:$OK$18,"日■11■日")+COUNTIF($E$18:$OK$18,"日休11休日")</f>
        <v>0</v>
      </c>
      <c r="Z30" s="158"/>
      <c r="AA30" s="223">
        <f ca="1">COUNTIF($E$18:$OK$18,"土■12■土")+COUNTIF($E$18:$OK$18,"土休12休土")+COUNTIF($E$18:$OK$18,"日■12■日")+COUNTIF($E$18:$OK$18,"日休12休日")</f>
        <v>0</v>
      </c>
      <c r="AB30" s="158"/>
      <c r="AC30" s="223">
        <f ca="1">COUNTIF($E$18:$OK$18,"土■13■土")+COUNTIF($E$18:$OK$18,"土休13休土")+COUNTIF($E$18:$OK$18,"日■13■日")+COUNTIF($E$18:$OK$18,"日休13休日")</f>
        <v>0</v>
      </c>
      <c r="AD30" s="158"/>
      <c r="AE30" s="223">
        <f ca="1">COUNTIF($E$18:$OK$18,"土■14■土")+COUNTIF($E$18:$OK$18,"土休14休土")+COUNTIF($E$18:$OK$18,"日■14■日")+COUNTIF($E$18:$OK$18,"日休14休日")</f>
        <v>0</v>
      </c>
      <c r="AF30" s="158"/>
      <c r="AG30" s="223">
        <f ca="1">COUNTIF($E$18:$OK$18,"土■15■土")+COUNTIF($E$18:$OK$18,"土休15休土")+COUNTIF($E$18:$OK$18,"日■15■日")+COUNTIF($E$18:$OK$18,"日休15休日")</f>
        <v>0</v>
      </c>
      <c r="AH30" s="158"/>
      <c r="AI30" s="223">
        <f ca="1">COUNTIF($E$18:$OK$18,"土■16■土")+COUNTIF($E$18:$OK$18,"土休16休土")+COUNTIF($E$18:$OK$18,"日■16■日")+COUNTIF($E$18:$OK$18,"日休16休日")</f>
        <v>0</v>
      </c>
      <c r="AJ30" s="158"/>
      <c r="AK30" s="223">
        <f ca="1">COUNTIF($E$18:$OK$18,"土■17■土")+COUNTIF($E$18:$OK$18,"土休17休土")+COUNTIF($E$18:$OK$18,"日■17■日")+COUNTIF($E$18:$OK$18,"日休17休日")</f>
        <v>0</v>
      </c>
      <c r="AL30" s="158"/>
      <c r="AM30" s="223">
        <f ca="1">COUNTIF($E$18:$OK$18,"土■18■土")+COUNTIF($E$18:$OK$18,"土休18休土")+COUNTIF($E$18:$OK$18,"日■18■日")+COUNTIF($E$18:$OK$18,"日休18休日")</f>
        <v>0</v>
      </c>
      <c r="AN30" s="158"/>
      <c r="AO30" s="223">
        <f ca="1">COUNTIF($E$18:$OK$18,"土■19■土")+COUNTIF($E$18:$OK$18,"土休19休土")+COUNTIF($E$18:$OK$18,"日■19■日")+COUNTIF($E$18:$OK$18,"日休19休日")</f>
        <v>0</v>
      </c>
      <c r="AP30" s="158"/>
      <c r="AQ30" s="223">
        <f ca="1">COUNTIF($E$18:$OK$18,"土■20■土")+COUNTIF($E$18:$OK$18,"土休20休土")+COUNTIF($E$18:$OK$18,"日■20■日")+COUNTIF($E$18:$OK$18,"日休20休日")</f>
        <v>0</v>
      </c>
      <c r="AR30" s="158"/>
      <c r="AS30" s="223">
        <f ca="1">COUNTIF($E$18:$OK$18,"土■21■土")+COUNTIF($E$18:$OK$18,"土休21休土")+COUNTIF($E$18:$OK$18,"日■21■日")+COUNTIF($E$18:$OK$18,"日休21休日")</f>
        <v>0</v>
      </c>
      <c r="AT30" s="158"/>
      <c r="AU30" s="223">
        <f ca="1">COUNTIF($E$18:$OK$18,"土■22■土")+COUNTIF($E$18:$OK$18,"土休22休土")+COUNTIF($E$18:$OK$18,"日■22■日")+COUNTIF($E$18:$OK$18,"日休22休日")</f>
        <v>0</v>
      </c>
      <c r="AV30" s="158"/>
      <c r="AW30" s="223">
        <f ca="1">COUNTIF($E$18:$OK$18,"土■23■土")+COUNTIF($E$18:$OK$18,"土休23休土")+COUNTIF($E$18:$OK$18,"日■23■日")+COUNTIF($E$18:$OK$18,"日休23休日")</f>
        <v>0</v>
      </c>
      <c r="AX30" s="158"/>
      <c r="AY30" s="223">
        <f ca="1">COUNTIF($E$18:$OK$18,"土■24■土")+COUNTIF($E$18:$OK$18,"土休24休土")+COUNTIF($E$18:$OK$18,"日■24■日")+COUNTIF($E$18:$OK$18,"日休24休日")</f>
        <v>0</v>
      </c>
      <c r="AZ30" s="158"/>
      <c r="BA30" s="223">
        <f ca="1">COUNTIF($E$18:$OK$18,"土■25■土")+COUNTIF($E$18:$OK$18,"土休25休土")+COUNTIF($E$18:$OK$18,"日■25■日")+COUNTIF($E$18:$OK$18,"日休25休日")</f>
        <v>0</v>
      </c>
      <c r="BB30" s="158"/>
      <c r="BC30" s="223">
        <f ca="1">COUNTIF($E$18:$OK$18,"土■26■土")+COUNTIF($E$18:$OK$18,"土休26休土")+COUNTIF($E$18:$OK$18,"日■26■日")+COUNTIF($E$18:$OK$18,"日休26休日")</f>
        <v>0</v>
      </c>
      <c r="BD30" s="158"/>
      <c r="BE30" s="223">
        <f ca="1">COUNTIF($E$18:$OK$18,"土■27■土")+COUNTIF($E$18:$OK$18,"土休27休土")+COUNTIF($E$18:$OK$18,"日■27■日")+COUNTIF($E$18:$OK$18,"日休27休日")</f>
        <v>0</v>
      </c>
      <c r="BF30" s="158"/>
      <c r="BG30" s="223">
        <f ca="1">COUNTIF($E$18:$OK$18,"土■28■土")+COUNTIF($E$18:$OK$18,"土休28休土")+COUNTIF($E$18:$OK$18,"日■28■日")+COUNTIF($E$18:$OK$18,"日休28休日")</f>
        <v>0</v>
      </c>
      <c r="BH30" s="158"/>
      <c r="BI30" s="223">
        <f ca="1">COUNTIF($E$18:$OK$18,"土■29■土")+COUNTIF($E$18:$OK$18,"土休29休土")+COUNTIF($E$18:$OK$18,"日■29■日")+COUNTIF($E$18:$OK$18,"日休29休日")</f>
        <v>0</v>
      </c>
      <c r="BJ30" s="158"/>
      <c r="BK30" s="223">
        <f ca="1">COUNTIF($E$18:$OK$18,"土■30■土")+COUNTIF($E$18:$OK$18,"土休30休土")+COUNTIF($E$18:$OK$18,"日■30■日")+COUNTIF($E$18:$OK$18,"日休30休日")</f>
        <v>0</v>
      </c>
      <c r="BL30" s="158"/>
      <c r="BM30" s="223">
        <f ca="1">COUNTIF($E$18:$OK$18,"土■31■土")+COUNTIF($E$18:$OK$18,"土休31休土")+COUNTIF($E$18:$OK$18,"日■31■日")+COUNTIF($E$18:$OK$18,"日休31休日")</f>
        <v>0</v>
      </c>
      <c r="BN30" s="158"/>
      <c r="BO30" s="223">
        <f ca="1">COUNTIF($E$18:$OK$18,"土■32■土")+COUNTIF($E$18:$OK$18,"土休32休土")+COUNTIF($E$18:$OK$18,"日■32■日")+COUNTIF($E$18:$OK$18,"日休32休日")</f>
        <v>0</v>
      </c>
      <c r="BP30" s="158"/>
      <c r="BQ30" s="223">
        <f ca="1">COUNTIF($E$18:$OK$18,"土■33■土")+COUNTIF($E$18:$OK$18,"土休33休土")+COUNTIF($E$18:$OK$18,"日■33■日")+COUNTIF($E$18:$OK$18,"日休33休日")</f>
        <v>0</v>
      </c>
      <c r="BR30" s="158"/>
      <c r="BS30" s="223">
        <f ca="1">COUNTIF($E$18:$OK$18,"土■34■土")+COUNTIF($E$18:$OK$18,"土休34休土")+COUNTIF($E$18:$OK$18,"日■34■日")+COUNTIF($E$18:$OK$18,"日休34休日")</f>
        <v>0</v>
      </c>
      <c r="BT30" s="158"/>
      <c r="BU30" s="223">
        <f ca="1">COUNTIF($E$18:$OK$18,"土■35■土")+COUNTIF($E$18:$OK$18,"土休35休土")+COUNTIF($E$18:$OK$18,"日■35■日")+COUNTIF($E$18:$OK$18,"日休35休日")</f>
        <v>0</v>
      </c>
      <c r="BV30" s="158"/>
      <c r="BW30" s="223">
        <f ca="1">COUNTIF($E$18:$OK$18,"土■36■土")+COUNTIF($E$18:$OK$18,"土休36休土")+COUNTIF($E$18:$OK$18,"日■36■日")+COUNTIF($E$18:$OK$18,"日休36休日")</f>
        <v>0</v>
      </c>
      <c r="BX30" s="158"/>
      <c r="BY30" s="223">
        <f ca="1">COUNTIF($E$18:$OK$18,"土■37■土")+COUNTIF($E$18:$OK$18,"土休37休土")+COUNTIF($E$18:$OK$18,"日■37■日")+COUNTIF($E$18:$OK$18,"日休37休日")</f>
        <v>0</v>
      </c>
      <c r="BZ30" s="158"/>
      <c r="CA30" s="223">
        <f ca="1">COUNTIF($E$18:$OK$18,"土■38■土")+COUNTIF($E$18:$OK$18,"土休38休土")+COUNTIF($E$18:$OK$18,"日■38■日")+COUNTIF($E$18:$OK$18,"日休38休日")</f>
        <v>0</v>
      </c>
      <c r="CB30" s="158"/>
      <c r="CC30" s="223">
        <f ca="1">COUNTIF($E$18:$OK$18,"土■39■土")+COUNTIF($E$18:$OK$18,"土休39休土")+COUNTIF($E$18:$OK$18,"日■39■日")+COUNTIF($E$18:$OK$18,"日休39休日")</f>
        <v>0</v>
      </c>
      <c r="CD30" s="158"/>
      <c r="CE30" s="223">
        <f ca="1">COUNTIF($E$18:$OK$18,"土■40■土")+COUNTIF($E$18:$OK$18,"土休40休土")+COUNTIF($E$18:$OK$18,"日■40■日")+COUNTIF($E$18:$OK$18,"日休40休日")</f>
        <v>0</v>
      </c>
      <c r="CF30" s="158"/>
      <c r="CG30" s="223">
        <f ca="1">COUNTIF($E$18:$OK$18,"土■41■土")+COUNTIF($E$18:$OK$18,"土休41休土")+COUNTIF($E$18:$OK$18,"日■41■日")+COUNTIF($E$18:$OK$18,"日休41休日")</f>
        <v>0</v>
      </c>
      <c r="CH30" s="158"/>
      <c r="CI30" s="223">
        <f ca="1">COUNTIF($E$18:$OK$18,"土■42■土")+COUNTIF($E$18:$OK$18,"土休42休土")+COUNTIF($E$18:$OK$18,"日■42■日")+COUNTIF($E$18:$OK$18,"日休42休日")</f>
        <v>0</v>
      </c>
      <c r="CJ30" s="158"/>
      <c r="CK30" s="223">
        <f ca="1">COUNTIF($E$18:$OK$18,"土■43■土")+COUNTIF($E$18:$OK$18,"土休43休土")+COUNTIF($E$18:$OK$18,"日■43■日")+COUNTIF($E$18:$OK$18,"日休43休日")</f>
        <v>0</v>
      </c>
      <c r="CL30" s="158"/>
      <c r="CM30" s="223">
        <f ca="1">COUNTIF($E$18:$OK$18,"土■44■土")+COUNTIF($E$18:$OK$18,"土休44休土")+COUNTIF($E$18:$OK$18,"日■44■日")+COUNTIF($E$18:$OK$18,"日休44休日")</f>
        <v>0</v>
      </c>
      <c r="CN30" s="158"/>
      <c r="CO30" s="223">
        <f ca="1">COUNTIF($E$18:$OK$18,"土■45■土")+COUNTIF($E$18:$OK$18,"土休45休土")+COUNTIF($E$18:$OK$18,"日■45■日")+COUNTIF($E$18:$OK$18,"日休45休日")</f>
        <v>0</v>
      </c>
      <c r="CP30" s="158"/>
      <c r="CQ30" s="223">
        <f ca="1">COUNTIF($E$18:$OK$18,"土■46■土")+COUNTIF($E$18:$OK$18,"土休46休土")+COUNTIF($E$18:$OK$18,"日■46■日")+COUNTIF($E$18:$OK$18,"日休46休日")</f>
        <v>0</v>
      </c>
      <c r="CR30" s="158"/>
      <c r="CS30" s="223">
        <f ca="1">COUNTIF($E$18:$OK$18,"土■47■土")+COUNTIF($E$18:$OK$18,"土休47休土")+COUNTIF($E$18:$OK$18,"日■47■日")+COUNTIF($E$18:$OK$18,"日休47休日")</f>
        <v>0</v>
      </c>
      <c r="CT30" s="158"/>
      <c r="CU30" s="223">
        <f ca="1">COUNTIF($E$18:$OK$18,"土■48■土")+COUNTIF($E$18:$OK$18,"土休48休土")+COUNTIF($E$18:$OK$18,"日■48■日")+COUNTIF($E$18:$OK$18,"日休48休日")</f>
        <v>0</v>
      </c>
      <c r="CV30" s="158"/>
      <c r="CW30" s="223">
        <f ca="1">COUNTIF($E$18:$OK$18,"土■49■土")+COUNTIF($E$18:$OK$18,"土休49休土")+COUNTIF($E$18:$OK$18,"日■49■日")+COUNTIF($E$18:$OK$18,"日休49休日")</f>
        <v>0</v>
      </c>
      <c r="CX30" s="158"/>
      <c r="CY30" s="223">
        <f ca="1">COUNTIF($E$18:$OK$18,"土■50■土")+COUNTIF($E$18:$OK$18,"土休50休土")+COUNTIF($E$18:$OK$18,"日■50■日")+COUNTIF($E$18:$OK$18,"日休50休日")</f>
        <v>0</v>
      </c>
      <c r="CZ30" s="158"/>
      <c r="DA30" s="223">
        <f ca="1">COUNTIF($E$18:$OK$18,"土■51■土")+COUNTIF($E$18:$OK$18,"土休51休土")+COUNTIF($E$18:$OK$18,"日■51■日")+COUNTIF($E$18:$OK$18,"日休51休日")</f>
        <v>0</v>
      </c>
      <c r="DB30" s="158"/>
      <c r="DC30" s="223">
        <f ca="1">COUNTIF($E$18:$OK$18,"土■52■土")+COUNTIF($E$18:$OK$18,"土休52休土")+COUNTIF($E$18:$OK$18,"日■52■日")+COUNTIF($E$18:$OK$18,"日休52休日")</f>
        <v>0</v>
      </c>
      <c r="DD30" s="158"/>
      <c r="DE30" s="223">
        <f ca="1">COUNTIF($E$18:$OK$18,"土■53■土")+COUNTIF($E$18:$OK$18,"土休53休土")+COUNTIF($E$18:$OK$18,"日■53■日")+COUNTIF($E$18:$OK$18,"日休53休日")</f>
        <v>0</v>
      </c>
      <c r="DF30" s="158"/>
      <c r="DG30" s="223">
        <f ca="1">COUNTIF($E$18:$OK$18,"土■54■土")+COUNTIF($E$18:$OK$18,"土休54休土")+COUNTIF($E$18:$OK$18,"日■54■日")+COUNTIF($E$18:$OK$18,"日休54休日")</f>
        <v>0</v>
      </c>
      <c r="DH30" s="158"/>
      <c r="DI30" s="223">
        <f ca="1">COUNTIF($E$18:$OK$18,"土■55■土")+COUNTIF($E$18:$OK$18,"土休55休土")+COUNTIF($E$18:$OK$18,"日■55■日")+COUNTIF($E$18:$OK$18,"日休55休日")</f>
        <v>0</v>
      </c>
      <c r="DJ30" s="158"/>
      <c r="DK30" s="223">
        <f ca="1">COUNTIF($E$18:$OK$18,"土■56■土")+COUNTIF($E$18:$OK$18,"土休56休土")+COUNTIF($E$18:$OK$18,"日■56■日")+COUNTIF($E$18:$OK$18,"日休56休日")</f>
        <v>0</v>
      </c>
      <c r="DL30" s="158"/>
      <c r="DM30" s="223">
        <f ca="1">COUNTIF($E$18:$OK$18,"土■57■土")+COUNTIF($E$18:$OK$18,"土休57休土")+COUNTIF($E$18:$OK$18,"日■57■日")+COUNTIF($E$18:$OK$18,"日休57休日")</f>
        <v>0</v>
      </c>
      <c r="DN30" s="158"/>
      <c r="DO30" s="223">
        <f ca="1">COUNTIF($E$18:$OK$18,"土■58■土")+COUNTIF($E$18:$OK$18,"土休58休土")+COUNTIF($E$18:$OK$18,"日■58■日")+COUNTIF($E$18:$OK$18,"日休58休日")</f>
        <v>0</v>
      </c>
      <c r="DP30" s="158"/>
      <c r="DQ30" s="223">
        <f ca="1">COUNTIF($E$18:$OK$18,"土■59■土")+COUNTIF($E$18:$OK$18,"土休59休土")+COUNTIF($E$18:$OK$18,"日■59■日")+COUNTIF($E$18:$OK$18,"日休59休日")</f>
        <v>0</v>
      </c>
      <c r="DR30" s="158"/>
      <c r="DS30" s="223">
        <f ca="1">COUNTIF($E$18:$OK$18,"土■60■土")+COUNTIF($E$18:$OK$18,"土休60休土")+COUNTIF($E$18:$OK$18,"日■60■日")+COUNTIF($E$18:$OK$18,"日休60休日")</f>
        <v>0</v>
      </c>
      <c r="DT30" s="158"/>
      <c r="DU30" s="223">
        <f ca="1">COUNTIF($E$18:$OK$18,"土■61■土")+COUNTIF($E$18:$OK$18,"土休61休土")+COUNTIF($E$18:$OK$18,"日■61■日")+COUNTIF($E$18:$OK$18,"日休61休日")</f>
        <v>0</v>
      </c>
      <c r="DV30" s="158"/>
    </row>
    <row r="31" spans="2:401" ht="13.5" customHeight="1" x14ac:dyDescent="0.15">
      <c r="B31" s="223" t="s">
        <v>10</v>
      </c>
      <c r="C31" s="403" t="s">
        <v>234</v>
      </c>
      <c r="D31" s="158"/>
      <c r="E31" s="223">
        <f ca="1">COUNTIF($E$19:$OK$19,"土■1■土")+COUNTIF($E$19:$OK$19,"土休1休土")+COUNTIF($E$19:$OK$19,"日■1■日")+COUNTIF($E$19:$OK$19,"日休1休日")</f>
        <v>0</v>
      </c>
      <c r="F31" s="158"/>
      <c r="G31" s="223">
        <f ca="1">COUNTIF($E$19:$OK$19,"土■2■土")+COUNTIF($E$19:$OK$19,"土休2休土")+COUNTIF($E$19:$OK$19,"日■2■日")+COUNTIF($E$19:$OK$19,"日休2休日")</f>
        <v>0</v>
      </c>
      <c r="H31" s="158"/>
      <c r="I31" s="223">
        <f ca="1">COUNTIF($E$19:$OK$19,"土■3■土")+COUNTIF($E$19:$OK$19,"土休3休土")+COUNTIF($E$19:$OK$19,"日■3■日")+COUNTIF($E$19:$OK$19,"日休3休日")</f>
        <v>0</v>
      </c>
      <c r="J31" s="158"/>
      <c r="K31" s="223">
        <f ca="1">COUNTIF($E$19:$OK$19,"土■4■土")+COUNTIF($E$19:$OK$19,"土休4休土")+COUNTIF($E$19:$OK$19,"日■4■日")+COUNTIF($E$19:$OK$19,"日休4休日")</f>
        <v>0</v>
      </c>
      <c r="L31" s="158"/>
      <c r="M31" s="223">
        <f ca="1">COUNTIF($E$19:$OK$19,"土■5■土")+COUNTIF($E$19:$OK$19,"土休5休土")+COUNTIF($E$19:$OK$19,"日■5■日")+COUNTIF($E$19:$OK$19,"日休5休日")</f>
        <v>0</v>
      </c>
      <c r="N31" s="158"/>
      <c r="O31" s="223">
        <f ca="1">COUNTIF($E$19:$OK$19,"土■6■土")+COUNTIF($E$19:$OK$19,"土休6休土")+COUNTIF($E$19:$OK$19,"日■6■日")+COUNTIF($E$19:$OK$19,"日休6休日")</f>
        <v>0</v>
      </c>
      <c r="P31" s="158"/>
      <c r="Q31" s="223">
        <f ca="1">COUNTIF($E$19:$OK$19,"土■7■土")+COUNTIF($E$19:$OK$19,"土休7休土")+COUNTIF($E$19:$OK$19,"日■7■日")+COUNTIF($E$19:$OK$19,"日休7休日")</f>
        <v>0</v>
      </c>
      <c r="R31" s="158"/>
      <c r="S31" s="223">
        <f ca="1">COUNTIF($E$19:$OK$19,"土■8■土")+COUNTIF($E$19:$OK$19,"土休8休土")+COUNTIF($E$19:$OK$19,"日■8■日")+COUNTIF($E$19:$OK$19,"日休8休日")</f>
        <v>0</v>
      </c>
      <c r="T31" s="158"/>
      <c r="U31" s="223">
        <f ca="1">COUNTIF($E$19:$OK$19,"土■9■土")+COUNTIF($E$19:$OK$19,"土休9休土")+COUNTIF($E$19:$OK$19,"日■9■日")+COUNTIF($E$19:$OK$19,"日休9休日")</f>
        <v>0</v>
      </c>
      <c r="V31" s="158"/>
      <c r="W31" s="223">
        <f ca="1">COUNTIF($E$19:$OK$19,"土■10■土")+COUNTIF($E$19:$OK$19,"土休10休土")+COUNTIF($E$19:$OK$19,"日■10■日")+COUNTIF($E$19:$OK$19,"日休10休日")</f>
        <v>0</v>
      </c>
      <c r="X31" s="158"/>
      <c r="Y31" s="223">
        <f ca="1">COUNTIF($E$19:$OK$19,"土■11■土")+COUNTIF($E$19:$OK$19,"土休11休土")+COUNTIF($E$19:$OK$19,"日■11■日")+COUNTIF($E$19:$OK$19,"日休11休日")</f>
        <v>0</v>
      </c>
      <c r="Z31" s="158"/>
      <c r="AA31" s="223">
        <f ca="1">COUNTIF($E$19:$OK$19,"土■12■土")+COUNTIF($E$19:$OK$19,"土休12休土")+COUNTIF($E$19:$OK$19,"日■12■日")+COUNTIF($E$19:$OK$19,"日休12休日")</f>
        <v>0</v>
      </c>
      <c r="AB31" s="158"/>
      <c r="AC31" s="223">
        <f ca="1">COUNTIF($E$19:$OK$19,"土■13■土")+COUNTIF($E$19:$OK$19,"土休13休土")+COUNTIF($E$19:$OK$19,"日■13■日")+COUNTIF($E$19:$OK$19,"日休13休日")</f>
        <v>0</v>
      </c>
      <c r="AD31" s="158"/>
      <c r="AE31" s="223">
        <f ca="1">COUNTIF($E$19:$OK$19,"土■14■土")+COUNTIF($E$19:$OK$19,"土休14休土")+COUNTIF($E$19:$OK$19,"日■14■日")+COUNTIF($E$19:$OK$19,"日休14休日")</f>
        <v>0</v>
      </c>
      <c r="AF31" s="158"/>
      <c r="AG31" s="223">
        <f ca="1">COUNTIF($E$19:$OK$19,"土■15■土")+COUNTIF($E$19:$OK$19,"土休15休土")+COUNTIF($E$19:$OK$19,"日■15■日")+COUNTIF($E$19:$OK$19,"日休15休日")</f>
        <v>0</v>
      </c>
      <c r="AH31" s="158"/>
      <c r="AI31" s="223">
        <f ca="1">COUNTIF($E$19:$OK$19,"土■16■土")+COUNTIF($E$19:$OK$19,"土休16休土")+COUNTIF($E$19:$OK$19,"日■16■日")+COUNTIF($E$19:$OK$19,"日休16休日")</f>
        <v>0</v>
      </c>
      <c r="AJ31" s="158"/>
      <c r="AK31" s="223">
        <f ca="1">COUNTIF($E$19:$OK$19,"土■17■土")+COUNTIF($E$19:$OK$19,"土休17休土")+COUNTIF($E$19:$OK$19,"日■17■日")+COUNTIF($E$19:$OK$19,"日休17休日")</f>
        <v>0</v>
      </c>
      <c r="AL31" s="158"/>
      <c r="AM31" s="223">
        <f ca="1">COUNTIF($E$19:$OK$19,"土■18■土")+COUNTIF($E$19:$OK$19,"土休18休土")+COUNTIF($E$19:$OK$19,"日■18■日")+COUNTIF($E$19:$OK$19,"日休18休日")</f>
        <v>0</v>
      </c>
      <c r="AN31" s="158"/>
      <c r="AO31" s="223">
        <f ca="1">COUNTIF($E$19:$OK$19,"土■19■土")+COUNTIF($E$19:$OK$19,"土休19休土")+COUNTIF($E$19:$OK$19,"日■19■日")+COUNTIF($E$19:$OK$19,"日休19休日")</f>
        <v>0</v>
      </c>
      <c r="AP31" s="158"/>
      <c r="AQ31" s="223">
        <f ca="1">COUNTIF($E$19:$OK$19,"土■20■土")+COUNTIF($E$19:$OK$19,"土休20休土")+COUNTIF($E$19:$OK$19,"日■20■日")+COUNTIF($E$19:$OK$19,"日休20休日")</f>
        <v>0</v>
      </c>
      <c r="AR31" s="158"/>
      <c r="AS31" s="223">
        <f ca="1">COUNTIF($E$19:$OK$19,"土■21■土")+COUNTIF($E$19:$OK$19,"土休21休土")+COUNTIF($E$19:$OK$19,"日■21■日")+COUNTIF($E$19:$OK$19,"日休21休日")</f>
        <v>0</v>
      </c>
      <c r="AT31" s="158"/>
      <c r="AU31" s="223">
        <f ca="1">COUNTIF($E$19:$OK$19,"土■22■土")+COUNTIF($E$19:$OK$19,"土休22休土")+COUNTIF($E$19:$OK$19,"日■22■日")+COUNTIF($E$19:$OK$19,"日休22休日")</f>
        <v>0</v>
      </c>
      <c r="AV31" s="158"/>
      <c r="AW31" s="223">
        <f ca="1">COUNTIF($E$19:$OK$19,"土■23■土")+COUNTIF($E$19:$OK$19,"土休23休土")+COUNTIF($E$19:$OK$19,"日■23■日")+COUNTIF($E$19:$OK$19,"日休23休日")</f>
        <v>0</v>
      </c>
      <c r="AX31" s="158"/>
      <c r="AY31" s="223">
        <f ca="1">COUNTIF($E$19:$OK$19,"土■24■土")+COUNTIF($E$19:$OK$19,"土休24休土")+COUNTIF($E$19:$OK$19,"日■24■日")+COUNTIF($E$19:$OK$19,"日休24休日")</f>
        <v>0</v>
      </c>
      <c r="AZ31" s="158"/>
      <c r="BA31" s="223">
        <f ca="1">COUNTIF($E$19:$OK$19,"土■25■土")+COUNTIF($E$19:$OK$19,"土休25休土")+COUNTIF($E$19:$OK$19,"日■25■日")+COUNTIF($E$19:$OK$19,"日休25休日")</f>
        <v>0</v>
      </c>
      <c r="BB31" s="158"/>
      <c r="BC31" s="223">
        <f ca="1">COUNTIF($E$19:$OK$19,"土■26■土")+COUNTIF($E$19:$OK$19,"土休26休土")+COUNTIF($E$19:$OK$19,"日■26■日")+COUNTIF($E$19:$OK$19,"日休26休日")</f>
        <v>0</v>
      </c>
      <c r="BD31" s="158"/>
      <c r="BE31" s="223">
        <f ca="1">COUNTIF($E$19:$OK$19,"土■27■土")+COUNTIF($E$19:$OK$19,"土休27休土")+COUNTIF($E$19:$OK$19,"日■27■日")+COUNTIF($E$19:$OK$19,"日休27休日")</f>
        <v>0</v>
      </c>
      <c r="BF31" s="158"/>
      <c r="BG31" s="223">
        <f ca="1">COUNTIF($E$19:$OK$19,"土■28■土")+COUNTIF($E$19:$OK$19,"土休28休土")+COUNTIF($E$19:$OK$19,"日■28■日")+COUNTIF($E$19:$OK$19,"日休28休日")</f>
        <v>0</v>
      </c>
      <c r="BH31" s="158"/>
      <c r="BI31" s="223">
        <f ca="1">COUNTIF($E$19:$OK$19,"土■29■土")+COUNTIF($E$19:$OK$19,"土休29休土")+COUNTIF($E$19:$OK$19,"日■29■日")+COUNTIF($E$19:$OK$19,"日休29休日")</f>
        <v>0</v>
      </c>
      <c r="BJ31" s="158"/>
      <c r="BK31" s="223">
        <f ca="1">COUNTIF($E$19:$OK$19,"土■30■土")+COUNTIF($E$19:$OK$19,"土休30休土")+COUNTIF($E$19:$OK$19,"日■30■日")+COUNTIF($E$19:$OK$19,"日休30休日")</f>
        <v>0</v>
      </c>
      <c r="BL31" s="158"/>
      <c r="BM31" s="223">
        <f ca="1">COUNTIF($E$19:$OK$19,"土■31■土")+COUNTIF($E$19:$OK$19,"土休31休土")+COUNTIF($E$19:$OK$19,"日■31■日")+COUNTIF($E$19:$OK$19,"日休31休日")</f>
        <v>0</v>
      </c>
      <c r="BN31" s="158"/>
      <c r="BO31" s="223">
        <f ca="1">COUNTIF($E$19:$OK$19,"土■32■土")+COUNTIF($E$19:$OK$19,"土休32休土")+COUNTIF($E$19:$OK$19,"日■32■日")+COUNTIF($E$19:$OK$19,"日休32休日")</f>
        <v>0</v>
      </c>
      <c r="BP31" s="158"/>
      <c r="BQ31" s="223">
        <f ca="1">COUNTIF($E$19:$OK$19,"土■33■土")+COUNTIF($E$19:$OK$19,"土休33休土")+COUNTIF($E$19:$OK$19,"日■33■日")+COUNTIF($E$19:$OK$19,"日休33休日")</f>
        <v>0</v>
      </c>
      <c r="BR31" s="158"/>
      <c r="BS31" s="223">
        <f ca="1">COUNTIF($E$19:$OK$19,"土■34■土")+COUNTIF($E$19:$OK$19,"土休34休土")+COUNTIF($E$19:$OK$19,"日■34■日")+COUNTIF($E$19:$OK$19,"日休34休日")</f>
        <v>0</v>
      </c>
      <c r="BT31" s="158"/>
      <c r="BU31" s="223">
        <f ca="1">COUNTIF($E$19:$OK$19,"土■35■土")+COUNTIF($E$19:$OK$19,"土休35休土")+COUNTIF($E$19:$OK$19,"日■35■日")+COUNTIF($E$19:$OK$19,"日休35休日")</f>
        <v>0</v>
      </c>
      <c r="BV31" s="158"/>
      <c r="BW31" s="223">
        <f ca="1">COUNTIF($E$19:$OK$19,"土■36■土")+COUNTIF($E$19:$OK$19,"土休36休土")+COUNTIF($E$19:$OK$19,"日■36■日")+COUNTIF($E$19:$OK$19,"日休36休日")</f>
        <v>0</v>
      </c>
      <c r="BX31" s="158"/>
      <c r="BY31" s="223">
        <f ca="1">COUNTIF($E$19:$OK$19,"土■37■土")+COUNTIF($E$19:$OK$19,"土休37休土")+COUNTIF($E$19:$OK$19,"日■37■日")+COUNTIF($E$19:$OK$19,"日休37休日")</f>
        <v>0</v>
      </c>
      <c r="BZ31" s="158"/>
      <c r="CA31" s="223">
        <f ca="1">COUNTIF($E$19:$OK$19,"土■38■土")+COUNTIF($E$19:$OK$19,"土休38休土")+COUNTIF($E$19:$OK$19,"日■38■日")+COUNTIF($E$19:$OK$19,"日休38休日")</f>
        <v>0</v>
      </c>
      <c r="CB31" s="158"/>
      <c r="CC31" s="223">
        <f ca="1">COUNTIF($E$19:$OK$19,"土■39■土")+COUNTIF($E$19:$OK$19,"土休39休土")+COUNTIF($E$19:$OK$19,"日■39■日")+COUNTIF($E$19:$OK$19,"日休39休日")</f>
        <v>0</v>
      </c>
      <c r="CD31" s="158"/>
      <c r="CE31" s="223">
        <f ca="1">COUNTIF($E$19:$OK$19,"土■40■土")+COUNTIF($E$19:$OK$19,"土休40休土")+COUNTIF($E$19:$OK$19,"日■40■日")+COUNTIF($E$19:$OK$19,"日休40休日")</f>
        <v>0</v>
      </c>
      <c r="CF31" s="158"/>
      <c r="CG31" s="223">
        <f ca="1">COUNTIF($E$19:$OK$19,"土■41■土")+COUNTIF($E$19:$OK$19,"土休41休土")+COUNTIF($E$19:$OK$19,"日■41■日")+COUNTIF($E$19:$OK$19,"日休41休日")</f>
        <v>0</v>
      </c>
      <c r="CH31" s="158"/>
      <c r="CI31" s="223">
        <f ca="1">COUNTIF($E$19:$OK$19,"土■42■土")+COUNTIF($E$19:$OK$19,"土休42休土")+COUNTIF($E$19:$OK$19,"日■42■日")+COUNTIF($E$19:$OK$19,"日休42休日")</f>
        <v>0</v>
      </c>
      <c r="CJ31" s="158"/>
      <c r="CK31" s="223">
        <f ca="1">COUNTIF($E$19:$OK$19,"土■43■土")+COUNTIF($E$19:$OK$19,"土休43休土")+COUNTIF($E$19:$OK$19,"日■43■日")+COUNTIF($E$19:$OK$19,"日休43休日")</f>
        <v>0</v>
      </c>
      <c r="CL31" s="158"/>
      <c r="CM31" s="223">
        <f ca="1">COUNTIF($E$19:$OK$19,"土■44■土")+COUNTIF($E$19:$OK$19,"土休44休土")+COUNTIF($E$19:$OK$19,"日■44■日")+COUNTIF($E$19:$OK$19,"日休44休日")</f>
        <v>0</v>
      </c>
      <c r="CN31" s="158"/>
      <c r="CO31" s="223">
        <f ca="1">COUNTIF($E$19:$OK$19,"土■45■土")+COUNTIF($E$19:$OK$19,"土休45休土")+COUNTIF($E$19:$OK$19,"日■45■日")+COUNTIF($E$19:$OK$19,"日休45休日")</f>
        <v>0</v>
      </c>
      <c r="CP31" s="158"/>
      <c r="CQ31" s="223">
        <f ca="1">COUNTIF($E$19:$OK$19,"土■46■土")+COUNTIF($E$19:$OK$19,"土休46休土")+COUNTIF($E$19:$OK$19,"日■46■日")+COUNTIF($E$19:$OK$19,"日休46休日")</f>
        <v>0</v>
      </c>
      <c r="CR31" s="158"/>
      <c r="CS31" s="223">
        <f ca="1">COUNTIF($E$19:$OK$19,"土■47■土")+COUNTIF($E$19:$OK$19,"土休47休土")+COUNTIF($E$19:$OK$19,"日■47■日")+COUNTIF($E$19:$OK$19,"日休47休日")</f>
        <v>0</v>
      </c>
      <c r="CT31" s="158"/>
      <c r="CU31" s="223">
        <f ca="1">COUNTIF($E$19:$OK$19,"土■48■土")+COUNTIF($E$19:$OK$19,"土休48休土")+COUNTIF($E$19:$OK$19,"日■48■日")+COUNTIF($E$19:$OK$19,"日休48休日")</f>
        <v>0</v>
      </c>
      <c r="CV31" s="158"/>
      <c r="CW31" s="223">
        <f ca="1">COUNTIF($E$19:$OK$19,"土■49■土")+COUNTIF($E$19:$OK$19,"土休49休土")+COUNTIF($E$19:$OK$19,"日■49■日")+COUNTIF($E$19:$OK$19,"日休49休日")</f>
        <v>0</v>
      </c>
      <c r="CX31" s="158"/>
      <c r="CY31" s="223">
        <f ca="1">COUNTIF($E$19:$OK$19,"土■50■土")+COUNTIF($E$19:$OK$19,"土休50休土")+COUNTIF($E$19:$OK$19,"日■50■日")+COUNTIF($E$19:$OK$19,"日休50休日")</f>
        <v>0</v>
      </c>
      <c r="CZ31" s="158"/>
      <c r="DA31" s="223">
        <f ca="1">COUNTIF($E$19:$OK$19,"土■51■土")+COUNTIF($E$19:$OK$19,"土休51休土")+COUNTIF($E$19:$OK$19,"日■51■日")+COUNTIF($E$19:$OK$19,"日休51休日")</f>
        <v>0</v>
      </c>
      <c r="DB31" s="158"/>
      <c r="DC31" s="223">
        <f ca="1">COUNTIF($E$19:$OK$19,"土■52■土")+COUNTIF($E$19:$OK$19,"土休52休土")+COUNTIF($E$19:$OK$19,"日■52■日")+COUNTIF($E$19:$OK$19,"日休52休日")</f>
        <v>0</v>
      </c>
      <c r="DD31" s="158"/>
      <c r="DE31" s="223">
        <f ca="1">COUNTIF($E$19:$OK$19,"土■53■土")+COUNTIF($E$19:$OK$19,"土休53休土")+COUNTIF($E$19:$OK$19,"日■53■日")+COUNTIF($E$19:$OK$19,"日休53休日")</f>
        <v>0</v>
      </c>
      <c r="DF31" s="158"/>
      <c r="DG31" s="223">
        <f ca="1">COUNTIF($E$19:$OK$19,"土■54■土")+COUNTIF($E$19:$OK$19,"土休54休土")+COUNTIF($E$19:$OK$19,"日■54■日")+COUNTIF($E$19:$OK$19,"日休54休日")</f>
        <v>0</v>
      </c>
      <c r="DH31" s="158"/>
      <c r="DI31" s="223">
        <f ca="1">COUNTIF($E$19:$OK$19,"土■55■土")+COUNTIF($E$19:$OK$19,"土休55休土")+COUNTIF($E$19:$OK$19,"日■55■日")+COUNTIF($E$19:$OK$19,"日休55休日")</f>
        <v>0</v>
      </c>
      <c r="DJ31" s="158"/>
      <c r="DK31" s="223">
        <f ca="1">COUNTIF($E$19:$OK$19,"土■56■土")+COUNTIF($E$19:$OK$19,"土休56休土")+COUNTIF($E$19:$OK$19,"日■56■日")+COUNTIF($E$19:$OK$19,"日休56休日")</f>
        <v>0</v>
      </c>
      <c r="DL31" s="158"/>
      <c r="DM31" s="223">
        <f ca="1">COUNTIF($E$19:$OK$19,"土■57■土")+COUNTIF($E$19:$OK$19,"土休57休土")+COUNTIF($E$19:$OK$19,"日■57■日")+COUNTIF($E$19:$OK$19,"日休57休日")</f>
        <v>0</v>
      </c>
      <c r="DN31" s="158"/>
      <c r="DO31" s="223">
        <f ca="1">COUNTIF($E$19:$OK$19,"土■58■土")+COUNTIF($E$19:$OK$19,"土休58休土")+COUNTIF($E$19:$OK$19,"日■58■日")+COUNTIF($E$19:$OK$19,"日休58休日")</f>
        <v>0</v>
      </c>
      <c r="DP31" s="158"/>
      <c r="DQ31" s="223">
        <f ca="1">COUNTIF($E$19:$OK$19,"土■59■土")+COUNTIF($E$19:$OK$19,"土休59休土")+COUNTIF($E$19:$OK$19,"日■59■日")+COUNTIF($E$19:$OK$19,"日休59休日")</f>
        <v>0</v>
      </c>
      <c r="DR31" s="158"/>
      <c r="DS31" s="223">
        <f ca="1">COUNTIF($E$19:$OK$19,"土■60■土")+COUNTIF($E$19:$OK$19,"土休60休土")+COUNTIF($E$19:$OK$19,"日■60■日")+COUNTIF($E$19:$OK$19,"日休60休日")</f>
        <v>0</v>
      </c>
      <c r="DT31" s="158"/>
      <c r="DU31" s="223">
        <f ca="1">COUNTIF($E$19:$OK$19,"土■61■土")+COUNTIF($E$19:$OK$19,"土休61休土")+COUNTIF($E$19:$OK$19,"日■61■日")+COUNTIF($E$19:$OK$19,"日休61休日")</f>
        <v>0</v>
      </c>
      <c r="DV31" s="158"/>
    </row>
    <row r="32" spans="2:401" ht="13.5" customHeight="1" x14ac:dyDescent="0.15">
      <c r="B32" s="223" t="s">
        <v>10</v>
      </c>
      <c r="C32" s="402" t="s">
        <v>108</v>
      </c>
      <c r="D32" s="158"/>
      <c r="E32" s="223">
        <f ca="1">COUNTIF($E$20:$OK$20,"土■1■土")+COUNTIF($E$20:$OK$20,"土休1休土")+COUNTIF($E$20:$OK$20,"日■1■日")+COUNTIF($E$20:$OK$20,"日休1休日")</f>
        <v>0</v>
      </c>
      <c r="F32" s="158"/>
      <c r="G32" s="223">
        <f ca="1">COUNTIF($E$20:$OK$20,"土■2■土")+COUNTIF($E$20:$OK$20,"土休2休土")+COUNTIF($E$20:$OK$20,"日■2■日")+COUNTIF($E$20:$OK$20,"日休2休日")</f>
        <v>0</v>
      </c>
      <c r="H32" s="158"/>
      <c r="I32" s="223">
        <f ca="1">COUNTIF($E$20:$OK$20,"土■3■土")+COUNTIF($E$20:$OK$20,"土休3休土")+COUNTIF($E$20:$OK$20,"日■3■日")+COUNTIF($E$20:$OK$20,"日休3休日")</f>
        <v>0</v>
      </c>
      <c r="J32" s="158"/>
      <c r="K32" s="223">
        <f ca="1">COUNTIF($E$20:$OK$20,"土■4■土")+COUNTIF($E$20:$OK$20,"土休4休土")+COUNTIF($E$20:$OK$20,"日■4■日")+COUNTIF($E$20:$OK$20,"日休4休日")</f>
        <v>0</v>
      </c>
      <c r="L32" s="158"/>
      <c r="M32" s="223">
        <f ca="1">COUNTIF($E$20:$OK$20,"土■5■土")+COUNTIF($E$20:$OK$20,"土休5休土")+COUNTIF($E$20:$OK$20,"日■5■日")+COUNTIF($E$20:$OK$20,"日休5休日")</f>
        <v>0</v>
      </c>
      <c r="N32" s="158"/>
      <c r="O32" s="223">
        <f ca="1">COUNTIF($E$20:$OK$20,"土■6■土")+COUNTIF($E$20:$OK$20,"土休6休土")+COUNTIF($E$20:$OK$20,"日■6■日")+COUNTIF($E$20:$OK$20,"日休6休日")</f>
        <v>0</v>
      </c>
      <c r="P32" s="158"/>
      <c r="Q32" s="223">
        <f ca="1">COUNTIF($E$20:$OK$20,"土■7■土")+COUNTIF($E$20:$OK$20,"土休7休土")+COUNTIF($E$20:$OK$20,"日■7■日")+COUNTIF($E$20:$OK$20,"日休7休日")</f>
        <v>0</v>
      </c>
      <c r="R32" s="158"/>
      <c r="S32" s="223">
        <f ca="1">COUNTIF($E$20:$OK$20,"土■8■土")+COUNTIF($E$20:$OK$20,"土休8休土")+COUNTIF($E$20:$OK$20,"日■8■日")+COUNTIF($E$20:$OK$20,"日休8休日")</f>
        <v>0</v>
      </c>
      <c r="T32" s="158"/>
      <c r="U32" s="223">
        <f ca="1">COUNTIF($E$20:$OK$20,"土■9■土")+COUNTIF($E$20:$OK$20,"土休9休土")+COUNTIF($E$20:$OK$20,"日■9■日")+COUNTIF($E$20:$OK$20,"日休9休日")</f>
        <v>0</v>
      </c>
      <c r="V32" s="158"/>
      <c r="W32" s="223">
        <f ca="1">COUNTIF($E$20:$OK$20,"土■10■土")+COUNTIF($E$20:$OK$20,"土休10休土")+COUNTIF($E$20:$OK$20,"日■10■日")+COUNTIF($E$20:$OK$20,"日休10休日")</f>
        <v>0</v>
      </c>
      <c r="X32" s="158"/>
      <c r="Y32" s="223">
        <f ca="1">COUNTIF($E$20:$OK$20,"土■11■土")+COUNTIF($E$20:$OK$20,"土休11休土")+COUNTIF($E$20:$OK$20,"日■11■日")+COUNTIF($E$20:$OK$20,"日休11休日")</f>
        <v>0</v>
      </c>
      <c r="Z32" s="158"/>
      <c r="AA32" s="223">
        <f ca="1">COUNTIF($E$20:$OK$20,"土■12■土")+COUNTIF($E$20:$OK$20,"土休12休土")+COUNTIF($E$20:$OK$20,"日■12■日")+COUNTIF($E$20:$OK$20,"日休12休日")</f>
        <v>0</v>
      </c>
      <c r="AB32" s="158"/>
      <c r="AC32" s="223">
        <f ca="1">COUNTIF($E$20:$OK$20,"土■13■土")+COUNTIF($E$20:$OK$20,"土休13休土")+COUNTIF($E$20:$OK$20,"日■13■日")+COUNTIF($E$20:$OK$20,"日休13休日")</f>
        <v>0</v>
      </c>
      <c r="AD32" s="158"/>
      <c r="AE32" s="223">
        <f ca="1">COUNTIF($E$20:$OK$20,"土■14■土")+COUNTIF($E$20:$OK$20,"土休14休土")+COUNTIF($E$20:$OK$20,"日■14■日")+COUNTIF($E$20:$OK$20,"日休14休日")</f>
        <v>0</v>
      </c>
      <c r="AF32" s="158"/>
      <c r="AG32" s="223">
        <f ca="1">COUNTIF($E$20:$OK$20,"土■15■土")+COUNTIF($E$20:$OK$20,"土休15休土")+COUNTIF($E$20:$OK$20,"日■15■日")+COUNTIF($E$20:$OK$20,"日休15休日")</f>
        <v>0</v>
      </c>
      <c r="AH32" s="158"/>
      <c r="AI32" s="223">
        <f ca="1">COUNTIF($E$20:$OK$20,"土■16■土")+COUNTIF($E$20:$OK$20,"土休16休土")+COUNTIF($E$20:$OK$20,"日■16■日")+COUNTIF($E$20:$OK$20,"日休16休日")</f>
        <v>0</v>
      </c>
      <c r="AJ32" s="158"/>
      <c r="AK32" s="223">
        <f ca="1">COUNTIF($E$20:$OK$20,"土■17■土")+COUNTIF($E$20:$OK$20,"土休17休土")+COUNTIF($E$20:$OK$20,"日■17■日")+COUNTIF($E$20:$OK$20,"日休17休日")</f>
        <v>0</v>
      </c>
      <c r="AL32" s="158"/>
      <c r="AM32" s="223">
        <f ca="1">COUNTIF($E$20:$OK$20,"土■18■土")+COUNTIF($E$20:$OK$20,"土休18休土")+COUNTIF($E$20:$OK$20,"日■18■日")+COUNTIF($E$20:$OK$20,"日休18休日")</f>
        <v>0</v>
      </c>
      <c r="AN32" s="158"/>
      <c r="AO32" s="223">
        <f ca="1">COUNTIF($E$20:$OK$20,"土■19■土")+COUNTIF($E$20:$OK$20,"土休19休土")+COUNTIF($E$20:$OK$20,"日■19■日")+COUNTIF($E$20:$OK$20,"日休19休日")</f>
        <v>0</v>
      </c>
      <c r="AP32" s="158"/>
      <c r="AQ32" s="223">
        <f ca="1">COUNTIF($E$20:$OK$20,"土■20■土")+COUNTIF($E$20:$OK$20,"土休20休土")+COUNTIF($E$20:$OK$20,"日■20■日")+COUNTIF($E$20:$OK$20,"日休20休日")</f>
        <v>0</v>
      </c>
      <c r="AR32" s="158"/>
      <c r="AS32" s="223">
        <f ca="1">COUNTIF($E$20:$OK$20,"土■21■土")+COUNTIF($E$20:$OK$20,"土休21休土")+COUNTIF($E$20:$OK$20,"日■21■日")+COUNTIF($E$20:$OK$20,"日休21休日")</f>
        <v>0</v>
      </c>
      <c r="AT32" s="158"/>
      <c r="AU32" s="223">
        <f ca="1">COUNTIF($E$20:$OK$20,"土■22■土")+COUNTIF($E$20:$OK$20,"土休22休土")+COUNTIF($E$20:$OK$20,"日■22■日")+COUNTIF($E$20:$OK$20,"日休22休日")</f>
        <v>0</v>
      </c>
      <c r="AV32" s="158"/>
      <c r="AW32" s="223">
        <f ca="1">COUNTIF($E$20:$OK$20,"土■23■土")+COUNTIF($E$20:$OK$20,"土休23休土")+COUNTIF($E$20:$OK$20,"日■23■日")+COUNTIF($E$20:$OK$20,"日休23休日")</f>
        <v>0</v>
      </c>
      <c r="AX32" s="158"/>
      <c r="AY32" s="223">
        <f ca="1">COUNTIF($E$20:$OK$20,"土■24■土")+COUNTIF($E$20:$OK$20,"土休24休土")+COUNTIF($E$20:$OK$20,"日■24■日")+COUNTIF($E$20:$OK$20,"日休24休日")</f>
        <v>0</v>
      </c>
      <c r="AZ32" s="158"/>
      <c r="BA32" s="223">
        <f ca="1">COUNTIF($E$20:$OK$20,"土■25■土")+COUNTIF($E$20:$OK$20,"土休25休土")+COUNTIF($E$20:$OK$20,"日■25■日")+COUNTIF($E$20:$OK$20,"日休25休日")</f>
        <v>0</v>
      </c>
      <c r="BB32" s="158"/>
      <c r="BC32" s="223">
        <f ca="1">COUNTIF($E$20:$OK$20,"土■26■土")+COUNTIF($E$20:$OK$20,"土休26休土")+COUNTIF($E$20:$OK$20,"日■26■日")+COUNTIF($E$20:$OK$20,"日休26休日")</f>
        <v>0</v>
      </c>
      <c r="BD32" s="158"/>
      <c r="BE32" s="223">
        <f ca="1">COUNTIF($E$20:$OK$20,"土■27■土")+COUNTIF($E$20:$OK$20,"土休27休土")+COUNTIF($E$20:$OK$20,"日■27■日")+COUNTIF($E$20:$OK$20,"日休27休日")</f>
        <v>0</v>
      </c>
      <c r="BF32" s="158"/>
      <c r="BG32" s="223">
        <f ca="1">COUNTIF($E$20:$OK$20,"土■28■土")+COUNTIF($E$20:$OK$20,"土休28休土")+COUNTIF($E$20:$OK$20,"日■28■日")+COUNTIF($E$20:$OK$20,"日休28休日")</f>
        <v>0</v>
      </c>
      <c r="BH32" s="158"/>
      <c r="BI32" s="223">
        <f ca="1">COUNTIF($E$20:$OK$20,"土■29■土")+COUNTIF($E$20:$OK$20,"土休29休土")+COUNTIF($E$20:$OK$20,"日■29■日")+COUNTIF($E$20:$OK$20,"日休29休日")</f>
        <v>0</v>
      </c>
      <c r="BJ32" s="158"/>
      <c r="BK32" s="223">
        <f ca="1">COUNTIF($E$20:$OK$20,"土■30■土")+COUNTIF($E$20:$OK$20,"土休30休土")+COUNTIF($E$20:$OK$20,"日■30■日")+COUNTIF($E$20:$OK$20,"日休30休日")</f>
        <v>0</v>
      </c>
      <c r="BL32" s="158"/>
      <c r="BM32" s="223">
        <f ca="1">COUNTIF($E$20:$OK$20,"土■31■土")+COUNTIF($E$20:$OK$20,"土休31休土")+COUNTIF($E$20:$OK$20,"日■31■日")+COUNTIF($E$20:$OK$20,"日休31休日")</f>
        <v>0</v>
      </c>
      <c r="BN32" s="158"/>
      <c r="BO32" s="223">
        <f ca="1">COUNTIF($E$20:$OK$20,"土■32■土")+COUNTIF($E$20:$OK$20,"土休32休土")+COUNTIF($E$20:$OK$20,"日■32■日")+COUNTIF($E$20:$OK$20,"日休32休日")</f>
        <v>0</v>
      </c>
      <c r="BP32" s="158"/>
      <c r="BQ32" s="223">
        <f ca="1">COUNTIF($E$20:$OK$20,"土■33■土")+COUNTIF($E$20:$OK$20,"土休33休土")+COUNTIF($E$20:$OK$20,"日■33■日")+COUNTIF($E$20:$OK$20,"日休33休日")</f>
        <v>0</v>
      </c>
      <c r="BR32" s="158"/>
      <c r="BS32" s="223">
        <f ca="1">COUNTIF($E$20:$OK$20,"土■34■土")+COUNTIF($E$20:$OK$20,"土休34休土")+COUNTIF($E$20:$OK$20,"日■34■日")+COUNTIF($E$20:$OK$20,"日休34休日")</f>
        <v>0</v>
      </c>
      <c r="BT32" s="158"/>
      <c r="BU32" s="223">
        <f ca="1">COUNTIF($E$20:$OK$20,"土■35■土")+COUNTIF($E$20:$OK$20,"土休35休土")+COUNTIF($E$20:$OK$20,"日■35■日")+COUNTIF($E$20:$OK$20,"日休35休日")</f>
        <v>0</v>
      </c>
      <c r="BV32" s="158"/>
      <c r="BW32" s="223">
        <f ca="1">COUNTIF($E$20:$OK$20,"土■36■土")+COUNTIF($E$20:$OK$20,"土休36休土")+COUNTIF($E$20:$OK$20,"日■36■日")+COUNTIF($E$20:$OK$20,"日休36休日")</f>
        <v>0</v>
      </c>
      <c r="BX32" s="158"/>
      <c r="BY32" s="223">
        <f ca="1">COUNTIF($E$20:$OK$20,"土■37■土")+COUNTIF($E$20:$OK$20,"土休37休土")+COUNTIF($E$20:$OK$20,"日■37■日")+COUNTIF($E$20:$OK$20,"日休37休日")</f>
        <v>0</v>
      </c>
      <c r="BZ32" s="158"/>
      <c r="CA32" s="223">
        <f ca="1">COUNTIF($E$20:$OK$20,"土■38■土")+COUNTIF($E$20:$OK$20,"土休38休土")+COUNTIF($E$20:$OK$20,"日■38■日")+COUNTIF($E$20:$OK$20,"日休38休日")</f>
        <v>0</v>
      </c>
      <c r="CB32" s="158"/>
      <c r="CC32" s="223">
        <f ca="1">COUNTIF($E$20:$OK$20,"土■39■土")+COUNTIF($E$20:$OK$20,"土休39休土")+COUNTIF($E$20:$OK$20,"日■39■日")+COUNTIF($E$20:$OK$20,"日休39休日")</f>
        <v>0</v>
      </c>
      <c r="CD32" s="158"/>
      <c r="CE32" s="223">
        <f ca="1">COUNTIF($E$20:$OK$20,"土■40■土")+COUNTIF($E$20:$OK$20,"土休40休土")+COUNTIF($E$20:$OK$20,"日■40■日")+COUNTIF($E$20:$OK$20,"日休40休日")</f>
        <v>0</v>
      </c>
      <c r="CF32" s="158"/>
      <c r="CG32" s="223">
        <f ca="1">COUNTIF($E$20:$OK$20,"土■41■土")+COUNTIF($E$20:$OK$20,"土休41休土")+COUNTIF($E$20:$OK$20,"日■41■日")+COUNTIF($E$20:$OK$20,"日休41休日")</f>
        <v>0</v>
      </c>
      <c r="CH32" s="158"/>
      <c r="CI32" s="223">
        <f ca="1">COUNTIF($E$20:$OK$20,"土■42■土")+COUNTIF($E$20:$OK$20,"土休42休土")+COUNTIF($E$20:$OK$20,"日■42■日")+COUNTIF($E$20:$OK$20,"日休42休日")</f>
        <v>0</v>
      </c>
      <c r="CJ32" s="158"/>
      <c r="CK32" s="223">
        <f ca="1">COUNTIF($E$20:$OK$20,"土■43■土")+COUNTIF($E$20:$OK$20,"土休43休土")+COUNTIF($E$20:$OK$20,"日■43■日")+COUNTIF($E$20:$OK$20,"日休43休日")</f>
        <v>0</v>
      </c>
      <c r="CL32" s="158"/>
      <c r="CM32" s="223">
        <f ca="1">COUNTIF($E$20:$OK$20,"土■44■土")+COUNTIF($E$20:$OK$20,"土休44休土")+COUNTIF($E$20:$OK$20,"日■44■日")+COUNTIF($E$20:$OK$20,"日休44休日")</f>
        <v>0</v>
      </c>
      <c r="CN32" s="158"/>
      <c r="CO32" s="223">
        <f ca="1">COUNTIF($E$20:$OK$20,"土■45■土")+COUNTIF($E$20:$OK$20,"土休45休土")+COUNTIF($E$20:$OK$20,"日■45■日")+COUNTIF($E$20:$OK$20,"日休45休日")</f>
        <v>0</v>
      </c>
      <c r="CP32" s="158"/>
      <c r="CQ32" s="223">
        <f ca="1">COUNTIF($E$20:$OK$20,"土■46■土")+COUNTIF($E$20:$OK$20,"土休46休土")+COUNTIF($E$20:$OK$20,"日■46■日")+COUNTIF($E$20:$OK$20,"日休46休日")</f>
        <v>0</v>
      </c>
      <c r="CR32" s="158"/>
      <c r="CS32" s="223">
        <f ca="1">COUNTIF($E$20:$OK$20,"土■47■土")+COUNTIF($E$20:$OK$20,"土休47休土")+COUNTIF($E$20:$OK$20,"日■47■日")+COUNTIF($E$20:$OK$20,"日休47休日")</f>
        <v>0</v>
      </c>
      <c r="CT32" s="158"/>
      <c r="CU32" s="223">
        <f ca="1">COUNTIF($E$20:$OK$20,"土■48■土")+COUNTIF($E$20:$OK$20,"土休48休土")+COUNTIF($E$20:$OK$20,"日■48■日")+COUNTIF($E$20:$OK$20,"日休48休日")</f>
        <v>0</v>
      </c>
      <c r="CV32" s="158"/>
      <c r="CW32" s="223">
        <f ca="1">COUNTIF($E$20:$OK$20,"土■49■土")+COUNTIF($E$20:$OK$20,"土休49休土")+COUNTIF($E$20:$OK$20,"日■49■日")+COUNTIF($E$20:$OK$20,"日休49休日")</f>
        <v>0</v>
      </c>
      <c r="CX32" s="158"/>
      <c r="CY32" s="223">
        <f ca="1">COUNTIF($E$20:$OK$20,"土■50■土")+COUNTIF($E$20:$OK$20,"土休50休土")+COUNTIF($E$20:$OK$20,"日■50■日")+COUNTIF($E$20:$OK$20,"日休50休日")</f>
        <v>0</v>
      </c>
      <c r="CZ32" s="158"/>
      <c r="DA32" s="223">
        <f ca="1">COUNTIF($E$20:$OK$20,"土■51■土")+COUNTIF($E$20:$OK$20,"土休51休土")+COUNTIF($E$20:$OK$20,"日■51■日")+COUNTIF($E$20:$OK$20,"日休51休日")</f>
        <v>0</v>
      </c>
      <c r="DB32" s="158"/>
      <c r="DC32" s="223">
        <f ca="1">COUNTIF($E$20:$OK$20,"土■52■土")+COUNTIF($E$20:$OK$20,"土休52休土")+COUNTIF($E$20:$OK$20,"日■52■日")+COUNTIF($E$20:$OK$20,"日休52休日")</f>
        <v>0</v>
      </c>
      <c r="DD32" s="158"/>
      <c r="DE32" s="223">
        <f ca="1">COUNTIF($E$20:$OK$20,"土■53■土")+COUNTIF($E$20:$OK$20,"土休53休土")+COUNTIF($E$20:$OK$20,"日■53■日")+COUNTIF($E$20:$OK$20,"日休53休日")</f>
        <v>0</v>
      </c>
      <c r="DF32" s="158"/>
      <c r="DG32" s="223">
        <f ca="1">COUNTIF($E$20:$OK$20,"土■54■土")+COUNTIF($E$20:$OK$20,"土休54休土")+COUNTIF($E$20:$OK$20,"日■54■日")+COUNTIF($E$20:$OK$20,"日休54休日")</f>
        <v>0</v>
      </c>
      <c r="DH32" s="158"/>
      <c r="DI32" s="223">
        <f ca="1">COUNTIF($E$20:$OK$20,"土■55■土")+COUNTIF($E$20:$OK$20,"土休55休土")+COUNTIF($E$20:$OK$20,"日■55■日")+COUNTIF($E$20:$OK$20,"日休55休日")</f>
        <v>0</v>
      </c>
      <c r="DJ32" s="158"/>
      <c r="DK32" s="223">
        <f ca="1">COUNTIF($E$20:$OK$20,"土■56■土")+COUNTIF($E$20:$OK$20,"土休56休土")+COUNTIF($E$20:$OK$20,"日■56■日")+COUNTIF($E$20:$OK$20,"日休56休日")</f>
        <v>0</v>
      </c>
      <c r="DL32" s="158"/>
      <c r="DM32" s="223">
        <f ca="1">COUNTIF($E$20:$OK$20,"土■57■土")+COUNTIF($E$20:$OK$20,"土休57休土")+COUNTIF($E$20:$OK$20,"日■57■日")+COUNTIF($E$20:$OK$20,"日休57休日")</f>
        <v>0</v>
      </c>
      <c r="DN32" s="158"/>
      <c r="DO32" s="223">
        <f ca="1">COUNTIF($E$20:$OK$20,"土■58■土")+COUNTIF($E$20:$OK$20,"土休58休土")+COUNTIF($E$20:$OK$20,"日■58■日")+COUNTIF($E$20:$OK$20,"日休58休日")</f>
        <v>0</v>
      </c>
      <c r="DP32" s="158"/>
      <c r="DQ32" s="223">
        <f ca="1">COUNTIF($E$20:$OK$20,"土■59■土")+COUNTIF($E$20:$OK$20,"土休59休土")+COUNTIF($E$20:$OK$20,"日■59■日")+COUNTIF($E$20:$OK$20,"日休59休日")</f>
        <v>0</v>
      </c>
      <c r="DR32" s="158"/>
      <c r="DS32" s="223">
        <f ca="1">COUNTIF($E$20:$OK$20,"土■60■土")+COUNTIF($E$20:$OK$20,"土休60休土")+COUNTIF($E$20:$OK$20,"日■60■日")+COUNTIF($E$20:$OK$20,"日休60休日")</f>
        <v>0</v>
      </c>
      <c r="DT32" s="158"/>
      <c r="DU32" s="223">
        <f ca="1">COUNTIF($E$20:$OK$20,"土■61■土")+COUNTIF($E$20:$OK$20,"土休61休土")+COUNTIF($E$20:$OK$20,"日■61■日")+COUNTIF($E$20:$OK$20,"日休61休日")</f>
        <v>0</v>
      </c>
      <c r="DV32" s="158"/>
    </row>
    <row r="33" spans="2:129" ht="13.5" customHeight="1" thickBot="1" x14ac:dyDescent="0.2">
      <c r="B33" s="382" t="s">
        <v>231</v>
      </c>
      <c r="C33" s="383"/>
      <c r="D33" s="384"/>
      <c r="E33" s="335"/>
      <c r="F33" s="159"/>
      <c r="G33" s="335"/>
      <c r="H33" s="159"/>
      <c r="I33" s="335"/>
      <c r="J33" s="159"/>
      <c r="K33" s="335"/>
      <c r="L33" s="159"/>
      <c r="M33" s="335"/>
      <c r="N33" s="159"/>
      <c r="O33" s="335"/>
      <c r="P33" s="159"/>
      <c r="Q33" s="335"/>
      <c r="R33" s="159"/>
      <c r="S33" s="335"/>
      <c r="T33" s="159"/>
      <c r="U33" s="335"/>
      <c r="V33" s="159"/>
      <c r="W33" s="335"/>
      <c r="X33" s="159"/>
      <c r="Y33" s="335"/>
      <c r="Z33" s="159"/>
      <c r="AA33" s="335"/>
      <c r="AB33" s="159"/>
      <c r="AC33" s="335"/>
      <c r="AD33" s="159"/>
      <c r="AE33" s="335"/>
      <c r="AF33" s="159"/>
      <c r="AG33" s="335"/>
      <c r="AH33" s="159"/>
      <c r="AI33" s="335"/>
      <c r="AJ33" s="159"/>
      <c r="AK33" s="335"/>
      <c r="AL33" s="159"/>
      <c r="AM33" s="335"/>
      <c r="AN33" s="159"/>
      <c r="AO33" s="335"/>
      <c r="AP33" s="159"/>
      <c r="AQ33" s="335"/>
      <c r="AR33" s="159"/>
      <c r="AS33" s="335"/>
      <c r="AT33" s="159"/>
      <c r="AU33" s="335"/>
      <c r="AV33" s="159"/>
      <c r="AW33" s="335"/>
      <c r="AX33" s="159"/>
      <c r="AY33" s="335"/>
      <c r="AZ33" s="159"/>
      <c r="BA33" s="335"/>
      <c r="BB33" s="159"/>
      <c r="BC33" s="335"/>
      <c r="BD33" s="159"/>
      <c r="BE33" s="335"/>
      <c r="BF33" s="159"/>
      <c r="BG33" s="335"/>
      <c r="BH33" s="159"/>
      <c r="BI33" s="335"/>
      <c r="BJ33" s="159"/>
      <c r="BK33" s="335"/>
      <c r="BL33" s="159"/>
      <c r="BM33" s="335"/>
      <c r="BN33" s="159"/>
      <c r="BO33" s="335"/>
      <c r="BP33" s="159"/>
      <c r="BQ33" s="335"/>
      <c r="BR33" s="159"/>
      <c r="BS33" s="335"/>
      <c r="BT33" s="159"/>
      <c r="BU33" s="335"/>
      <c r="BV33" s="159"/>
      <c r="BW33" s="335"/>
      <c r="BX33" s="159"/>
      <c r="BY33" s="335"/>
      <c r="BZ33" s="159"/>
      <c r="CA33" s="335"/>
      <c r="CB33" s="159"/>
      <c r="CC33" s="335"/>
      <c r="CD33" s="159"/>
      <c r="CE33" s="335"/>
      <c r="CF33" s="159"/>
      <c r="CG33" s="335"/>
      <c r="CH33" s="159"/>
      <c r="CI33" s="335"/>
      <c r="CJ33" s="159"/>
      <c r="CK33" s="335"/>
      <c r="CL33" s="159"/>
      <c r="CM33" s="335"/>
      <c r="CN33" s="159"/>
      <c r="CO33" s="335"/>
      <c r="CP33" s="159"/>
      <c r="CQ33" s="335"/>
      <c r="CR33" s="159"/>
      <c r="CS33" s="335"/>
      <c r="CT33" s="159"/>
      <c r="CU33" s="335"/>
      <c r="CV33" s="159"/>
      <c r="CW33" s="335"/>
      <c r="CX33" s="159"/>
      <c r="CY33" s="335"/>
      <c r="CZ33" s="159"/>
      <c r="DA33" s="335"/>
      <c r="DB33" s="159"/>
      <c r="DC33" s="335"/>
      <c r="DD33" s="159"/>
      <c r="DE33" s="335"/>
      <c r="DF33" s="159"/>
      <c r="DG33" s="335"/>
      <c r="DH33" s="159"/>
      <c r="DI33" s="335"/>
      <c r="DJ33" s="159"/>
      <c r="DK33" s="335"/>
      <c r="DL33" s="159"/>
      <c r="DM33" s="335"/>
      <c r="DN33" s="159"/>
      <c r="DO33" s="335"/>
      <c r="DP33" s="159"/>
      <c r="DQ33" s="335"/>
      <c r="DR33" s="159"/>
      <c r="DS33" s="335"/>
      <c r="DT33" s="159"/>
      <c r="DU33" s="335"/>
      <c r="DV33" s="159"/>
    </row>
    <row r="34" spans="2:129" ht="13.5" customHeight="1" x14ac:dyDescent="0.15">
      <c r="B34" s="297" t="s">
        <v>9</v>
      </c>
      <c r="C34" s="403" t="s">
        <v>234</v>
      </c>
      <c r="D34" s="296"/>
      <c r="E34" s="297">
        <f ca="1">COUNTIF($E$17:$OK$17,"土休1休土")+COUNTIF($E$17:$OK$17,"日休1休日")</f>
        <v>0</v>
      </c>
      <c r="F34" s="296"/>
      <c r="G34" s="297">
        <f ca="1">COUNTIF($E$17:$OK$17,"土休2休土")+COUNTIF($E$17:$OK$17,"日休2休日")</f>
        <v>0</v>
      </c>
      <c r="H34" s="296"/>
      <c r="I34" s="297">
        <f ca="1">COUNTIF($E$17:$OK$17,"土休3休土")+COUNTIF($E$17:$OK$17,"日休3休日")</f>
        <v>0</v>
      </c>
      <c r="J34" s="296"/>
      <c r="K34" s="297">
        <f ca="1">COUNTIF($E$17:$OK$17,"土休4休土")+COUNTIF($E$17:$OK$17,"日休4休日")</f>
        <v>0</v>
      </c>
      <c r="L34" s="296"/>
      <c r="M34" s="297">
        <f ca="1">COUNTIF($E$17:$OK$17,"土休5休土")+COUNTIF($E$17:$OK$17,"日休5休日")</f>
        <v>0</v>
      </c>
      <c r="N34" s="296"/>
      <c r="O34" s="297">
        <f ca="1">COUNTIF($E$17:$OK$17,"土休6休土")+COUNTIF($E$17:$OK$17,"日休6休日")</f>
        <v>0</v>
      </c>
      <c r="P34" s="296"/>
      <c r="Q34" s="297">
        <f ca="1">COUNTIF($E$17:$OK$17,"土休7休土")+COUNTIF($E$17:$OK$17,"日休7休日")</f>
        <v>0</v>
      </c>
      <c r="R34" s="296"/>
      <c r="S34" s="297">
        <f ca="1">COUNTIF($E$17:$OK$17,"土休8休土")+COUNTIF($E$17:$OK$17,"日休8休日")</f>
        <v>0</v>
      </c>
      <c r="T34" s="296"/>
      <c r="U34" s="297">
        <f ca="1">COUNTIF($E$17:$OK$17,"土休9休土")+COUNTIF($E$17:$OK$17,"日休9休日")</f>
        <v>0</v>
      </c>
      <c r="V34" s="296"/>
      <c r="W34" s="297">
        <f ca="1">COUNTIF($E$17:$OK$17,"土休10休土")+COUNTIF($E$17:$OK$17,"日休10休日")</f>
        <v>0</v>
      </c>
      <c r="X34" s="296"/>
      <c r="Y34" s="297">
        <f ca="1">COUNTIF($E$17:$OK$17,"土休11休土")+COUNTIF($E$17:$OK$17,"日休11休日")</f>
        <v>0</v>
      </c>
      <c r="Z34" s="296"/>
      <c r="AA34" s="297">
        <f ca="1">COUNTIF($E$17:$OK$17,"土休12休土")+COUNTIF($E$17:$OK$17,"日休12休日")</f>
        <v>0</v>
      </c>
      <c r="AB34" s="296"/>
      <c r="AC34" s="297">
        <f ca="1">COUNTIF($E$17:$OK$17,"土休13休土")+COUNTIF($E$17:$OK$17,"日休13休日")</f>
        <v>0</v>
      </c>
      <c r="AD34" s="296"/>
      <c r="AE34" s="297">
        <f ca="1">COUNTIF($E$17:$OK$17,"土休14休土")+COUNTIF($E$17:$OK$17,"日休14休日")</f>
        <v>0</v>
      </c>
      <c r="AF34" s="296"/>
      <c r="AG34" s="297">
        <f ca="1">COUNTIF($E$17:$OK$17,"土休15休土")+COUNTIF($E$17:$OK$17,"日休15休日")</f>
        <v>0</v>
      </c>
      <c r="AH34" s="296"/>
      <c r="AI34" s="297">
        <f ca="1">COUNTIF($E$17:$OK$17,"土休16休土")+COUNTIF($E$17:$OK$17,"日休16休日")</f>
        <v>0</v>
      </c>
      <c r="AJ34" s="296"/>
      <c r="AK34" s="297">
        <f ca="1">COUNTIF($E$17:$OK$17,"土休17休土")+COUNTIF($E$17:$OK$17,"日休17休日")</f>
        <v>0</v>
      </c>
      <c r="AL34" s="296"/>
      <c r="AM34" s="297">
        <f ca="1">COUNTIF($E$17:$OK$17,"土休18休土")+COUNTIF($E$17:$OK$17,"日休18休日")</f>
        <v>0</v>
      </c>
      <c r="AN34" s="296"/>
      <c r="AO34" s="297">
        <f ca="1">COUNTIF($E$17:$OK$17,"土休19休土")+COUNTIF($E$17:$OK$17,"日休19休日")</f>
        <v>0</v>
      </c>
      <c r="AP34" s="296"/>
      <c r="AQ34" s="297">
        <f ca="1">COUNTIF($E$17:$OK$17,"土休20休土")+COUNTIF($E$17:$OK$17,"日休20休日")</f>
        <v>0</v>
      </c>
      <c r="AR34" s="296"/>
      <c r="AS34" s="297">
        <f ca="1">COUNTIF($E$17:$OK$17,"土休21休土")+COUNTIF($E$17:$OK$17,"日休21休日")</f>
        <v>0</v>
      </c>
      <c r="AT34" s="296"/>
      <c r="AU34" s="297">
        <f ca="1">COUNTIF($E$17:$OK$17,"土休22休土")+COUNTIF($E$17:$OK$17,"日休22休日")</f>
        <v>0</v>
      </c>
      <c r="AV34" s="296"/>
      <c r="AW34" s="297">
        <f ca="1">COUNTIF($E$17:$OK$17,"土休23休土")+COUNTIF($E$17:$OK$17,"日休23休日")</f>
        <v>0</v>
      </c>
      <c r="AX34" s="296"/>
      <c r="AY34" s="297">
        <f ca="1">COUNTIF($E$17:$OK$17,"土休24休土")+COUNTIF($E$17:$OK$17,"日休24休日")</f>
        <v>0</v>
      </c>
      <c r="AZ34" s="296"/>
      <c r="BA34" s="297">
        <f ca="1">COUNTIF($E$17:$OK$17,"土休25休土")+COUNTIF($E$17:$OK$17,"日休25休日")</f>
        <v>0</v>
      </c>
      <c r="BB34" s="296"/>
      <c r="BC34" s="297">
        <f ca="1">COUNTIF($E$17:$OK$17,"土休26休土")+COUNTIF($E$17:$OK$17,"日休26休日")</f>
        <v>0</v>
      </c>
      <c r="BD34" s="296"/>
      <c r="BE34" s="297">
        <f ca="1">COUNTIF($E$17:$OK$17,"土休27休土")+COUNTIF($E$17:$OK$17,"日休27休日")</f>
        <v>0</v>
      </c>
      <c r="BF34" s="296"/>
      <c r="BG34" s="297">
        <f ca="1">COUNTIF($E$17:$OK$17,"土休28休土")+COUNTIF($E$17:$OK$17,"日休28休日")</f>
        <v>0</v>
      </c>
      <c r="BH34" s="296"/>
      <c r="BI34" s="297">
        <f ca="1">COUNTIF($E$17:$OK$17,"土休29休土")+COUNTIF($E$17:$OK$17,"日休29休日")</f>
        <v>0</v>
      </c>
      <c r="BJ34" s="296"/>
      <c r="BK34" s="297">
        <f ca="1">COUNTIF($E$17:$OK$17,"土休30休土")+COUNTIF($E$17:$OK$17,"日休30休日")</f>
        <v>0</v>
      </c>
      <c r="BL34" s="296"/>
      <c r="BM34" s="297">
        <f ca="1">COUNTIF($E$17:$OK$17,"土休31休土")+COUNTIF($E$17:$OK$17,"日休31休日")</f>
        <v>0</v>
      </c>
      <c r="BN34" s="296"/>
      <c r="BO34" s="297">
        <f ca="1">COUNTIF($E$17:$OK$17,"土休32休土")+COUNTIF($E$17:$OK$17,"日休32休日")</f>
        <v>0</v>
      </c>
      <c r="BP34" s="296"/>
      <c r="BQ34" s="297">
        <f ca="1">COUNTIF($E$17:$OK$17,"土休33休土")+COUNTIF($E$17:$OK$17,"日休33休日")</f>
        <v>0</v>
      </c>
      <c r="BR34" s="296"/>
      <c r="BS34" s="297">
        <f ca="1">COUNTIF($E$17:$OK$17,"土休34休土")+COUNTIF($E$17:$OK$17,"日休34休日")</f>
        <v>0</v>
      </c>
      <c r="BT34" s="296"/>
      <c r="BU34" s="297">
        <f ca="1">COUNTIF($E$17:$OK$17,"土休35休土")+COUNTIF($E$17:$OK$17,"日休35休日")</f>
        <v>0</v>
      </c>
      <c r="BV34" s="296"/>
      <c r="BW34" s="297">
        <f ca="1">COUNTIF($E$17:$OK$17,"土休36休土")+COUNTIF($E$17:$OK$17,"日休36休日")</f>
        <v>0</v>
      </c>
      <c r="BX34" s="296"/>
      <c r="BY34" s="297">
        <f ca="1">COUNTIF($E$17:$OK$17,"土休37休土")+COUNTIF($E$17:$OK$17,"日休37休日")</f>
        <v>0</v>
      </c>
      <c r="BZ34" s="296"/>
      <c r="CA34" s="297">
        <f ca="1">COUNTIF($E$17:$OK$17,"土休38休土")+COUNTIF($E$17:$OK$17,"日休38休日")</f>
        <v>0</v>
      </c>
      <c r="CB34" s="296"/>
      <c r="CC34" s="297">
        <f ca="1">COUNTIF($E$17:$OK$17,"土休39休土")+COUNTIF($E$17:$OK$17,"日休39休日")</f>
        <v>0</v>
      </c>
      <c r="CD34" s="296"/>
      <c r="CE34" s="297">
        <f ca="1">COUNTIF($E$17:$OK$17,"土休40休土")+COUNTIF($E$17:$OK$17,"日休40休日")</f>
        <v>0</v>
      </c>
      <c r="CF34" s="296"/>
      <c r="CG34" s="297">
        <f ca="1">COUNTIF($E$17:$OK$17,"土休41休土")+COUNTIF($E$17:$OK$17,"日休41休日")</f>
        <v>0</v>
      </c>
      <c r="CH34" s="296"/>
      <c r="CI34" s="297">
        <f ca="1">COUNTIF($E$17:$OK$17,"土休42休土")+COUNTIF($E$17:$OK$17,"日休42休日")</f>
        <v>0</v>
      </c>
      <c r="CJ34" s="296"/>
      <c r="CK34" s="297">
        <f ca="1">COUNTIF($E$17:$OK$17,"土休43休土")+COUNTIF($E$17:$OK$17,"日休43休日")</f>
        <v>0</v>
      </c>
      <c r="CL34" s="296"/>
      <c r="CM34" s="297">
        <f ca="1">COUNTIF($E$17:$OK$17,"土休44休土")+COUNTIF($E$17:$OK$17,"日休44休日")</f>
        <v>0</v>
      </c>
      <c r="CN34" s="296"/>
      <c r="CO34" s="297">
        <f ca="1">COUNTIF($E$17:$OK$17,"土休45休土")+COUNTIF($E$17:$OK$17,"日休45休日")</f>
        <v>0</v>
      </c>
      <c r="CP34" s="296"/>
      <c r="CQ34" s="297">
        <f ca="1">COUNTIF($E$17:$OK$17,"土休46休土")+COUNTIF($E$17:$OK$17,"日休46休日")</f>
        <v>0</v>
      </c>
      <c r="CR34" s="296"/>
      <c r="CS34" s="297">
        <f ca="1">COUNTIF($E$17:$OK$17,"土休47休土")+COUNTIF($E$17:$OK$17,"日休47休日")</f>
        <v>0</v>
      </c>
      <c r="CT34" s="296"/>
      <c r="CU34" s="297">
        <f ca="1">COUNTIF($E$17:$OK$17,"土休48休土")+COUNTIF($E$17:$OK$17,"日休48休日")</f>
        <v>0</v>
      </c>
      <c r="CV34" s="296"/>
      <c r="CW34" s="297">
        <f ca="1">COUNTIF($E$17:$OK$17,"土休49休土")+COUNTIF($E$17:$OK$17,"日休49休日")</f>
        <v>0</v>
      </c>
      <c r="CX34" s="296"/>
      <c r="CY34" s="297">
        <f ca="1">COUNTIF($E$17:$OK$17,"土休50休土")+COUNTIF($E$17:$OK$17,"日休50休日")</f>
        <v>0</v>
      </c>
      <c r="CZ34" s="296"/>
      <c r="DA34" s="297">
        <f ca="1">COUNTIF($E$17:$OK$17,"土休51休土")+COUNTIF($E$17:$OK$17,"日休51休日")</f>
        <v>0</v>
      </c>
      <c r="DB34" s="296"/>
      <c r="DC34" s="297">
        <f ca="1">COUNTIF($E$17:$OK$17,"土休52休土")+COUNTIF($E$17:$OK$17,"日休52休日")</f>
        <v>0</v>
      </c>
      <c r="DD34" s="296"/>
      <c r="DE34" s="297">
        <f ca="1">COUNTIF($E$17:$OK$17,"土休53休土")+COUNTIF($E$17:$OK$17,"日休53休日")</f>
        <v>0</v>
      </c>
      <c r="DF34" s="296"/>
      <c r="DG34" s="297">
        <f ca="1">COUNTIF($E$17:$OK$17,"土休54休土")+COUNTIF($E$17:$OK$17,"日休54休日")</f>
        <v>0</v>
      </c>
      <c r="DH34" s="296"/>
      <c r="DI34" s="297">
        <f ca="1">COUNTIF($E$17:$OK$17,"土休55休土")+COUNTIF($E$17:$OK$17,"日休55休日")</f>
        <v>0</v>
      </c>
      <c r="DJ34" s="296"/>
      <c r="DK34" s="297">
        <f ca="1">COUNTIF($E$17:$OK$17,"土休56休土")+COUNTIF($E$17:$OK$17,"日休56休日")</f>
        <v>0</v>
      </c>
      <c r="DL34" s="296"/>
      <c r="DM34" s="297">
        <f ca="1">COUNTIF($E$17:$OK$17,"土休57休土")+COUNTIF($E$17:$OK$17,"日休57休日")</f>
        <v>0</v>
      </c>
      <c r="DN34" s="296"/>
      <c r="DO34" s="297">
        <f ca="1">COUNTIF($E$17:$OK$17,"土休58休土")+COUNTIF($E$17:$OK$17,"日休58休日")</f>
        <v>0</v>
      </c>
      <c r="DP34" s="296"/>
      <c r="DQ34" s="297">
        <f ca="1">COUNTIF($E$17:$OK$17,"土休59休土")+COUNTIF($E$17:$OK$17,"日休59休日")</f>
        <v>0</v>
      </c>
      <c r="DR34" s="296"/>
      <c r="DS34" s="297">
        <f ca="1">COUNTIF($E$17:$OK$17,"土休60休土")+COUNTIF($E$17:$OK$17,"日休60休日")</f>
        <v>0</v>
      </c>
      <c r="DT34" s="296"/>
      <c r="DU34" s="297">
        <f ca="1">COUNTIF($E$17:$OK$17,"土休61休土")+COUNTIF($E$17:$OK$17,"日休61休日")</f>
        <v>0</v>
      </c>
      <c r="DV34" s="296"/>
    </row>
    <row r="35" spans="2:129" ht="13.5" customHeight="1" x14ac:dyDescent="0.15">
      <c r="B35" s="223" t="s">
        <v>9</v>
      </c>
      <c r="C35" s="402" t="s">
        <v>108</v>
      </c>
      <c r="D35" s="158"/>
      <c r="E35" s="223">
        <f ca="1">COUNTIF($E$18:$OK$18,"土休1休土")+COUNTIF($E$18:$OK$18,"日休1休日")</f>
        <v>0</v>
      </c>
      <c r="F35" s="158"/>
      <c r="G35" s="223">
        <f ca="1">COUNTIF($E$18:$OK$18,"土休2休土")+COUNTIF($E$18:$OK$18,"日休2休日")</f>
        <v>0</v>
      </c>
      <c r="H35" s="158"/>
      <c r="I35" s="223">
        <f ca="1">COUNTIF($E$18:$OK$18,"土休3休土")+COUNTIF($E$18:$OK$18,"日休3休日")</f>
        <v>0</v>
      </c>
      <c r="J35" s="158"/>
      <c r="K35" s="223">
        <f ca="1">COUNTIF($E$18:$OK$18,"土休4休土")+COUNTIF($E$18:$OK$18,"日休4休日")</f>
        <v>0</v>
      </c>
      <c r="L35" s="158"/>
      <c r="M35" s="223">
        <f ca="1">COUNTIF($E$18:$OK$18,"土休5休土")+COUNTIF($E$18:$OK$18,"日休5休日")</f>
        <v>0</v>
      </c>
      <c r="N35" s="158"/>
      <c r="O35" s="223">
        <f ca="1">COUNTIF($E$18:$OK$18,"土休6休土")+COUNTIF($E$18:$OK$18,"日休6休日")</f>
        <v>0</v>
      </c>
      <c r="P35" s="158"/>
      <c r="Q35" s="223">
        <f ca="1">COUNTIF($E$18:$OK$18,"土休7休土")+COUNTIF($E$18:$OK$18,"日休7休日")</f>
        <v>0</v>
      </c>
      <c r="R35" s="158"/>
      <c r="S35" s="223">
        <f ca="1">COUNTIF($E$18:$OK$18,"土休8休土")+COUNTIF($E$18:$OK$18,"日休8休日")</f>
        <v>0</v>
      </c>
      <c r="T35" s="158"/>
      <c r="U35" s="223">
        <f ca="1">COUNTIF($E$18:$OK$18,"土休9休土")+COUNTIF($E$18:$OK$18,"日休9休日")</f>
        <v>0</v>
      </c>
      <c r="V35" s="158"/>
      <c r="W35" s="223">
        <f ca="1">COUNTIF($E$18:$OK$18,"土休10休土")+COUNTIF($E$18:$OK$18,"日休10休日")</f>
        <v>0</v>
      </c>
      <c r="X35" s="158"/>
      <c r="Y35" s="223">
        <f ca="1">COUNTIF($E$18:$OK$18,"土休11休土")+COUNTIF($E$18:$OK$18,"日休11休日")</f>
        <v>0</v>
      </c>
      <c r="Z35" s="158"/>
      <c r="AA35" s="223">
        <f ca="1">COUNTIF($E$18:$OK$18,"土休12休土")+COUNTIF($E$18:$OK$18,"日休12休日")</f>
        <v>0</v>
      </c>
      <c r="AB35" s="158"/>
      <c r="AC35" s="223">
        <f ca="1">COUNTIF($E$18:$OK$18,"土休13休土")+COUNTIF($E$18:$OK$18,"日休13休日")</f>
        <v>0</v>
      </c>
      <c r="AD35" s="158"/>
      <c r="AE35" s="223">
        <f ca="1">COUNTIF($E$18:$OK$18,"土休14休土")+COUNTIF($E$18:$OK$18,"日休14休日")</f>
        <v>0</v>
      </c>
      <c r="AF35" s="158"/>
      <c r="AG35" s="223">
        <f ca="1">COUNTIF($E$18:$OK$18,"土休15休土")+COUNTIF($E$18:$OK$18,"日休15休日")</f>
        <v>0</v>
      </c>
      <c r="AH35" s="158"/>
      <c r="AI35" s="223">
        <f ca="1">COUNTIF($E$18:$OK$18,"土休16休土")+COUNTIF($E$18:$OK$18,"日休16休日")</f>
        <v>0</v>
      </c>
      <c r="AJ35" s="158"/>
      <c r="AK35" s="223">
        <f ca="1">COUNTIF($E$18:$OK$18,"土休17休土")+COUNTIF($E$18:$OK$18,"日休17休日")</f>
        <v>0</v>
      </c>
      <c r="AL35" s="158"/>
      <c r="AM35" s="223">
        <f ca="1">COUNTIF($E$18:$OK$18,"土休18休土")+COUNTIF($E$18:$OK$18,"日休18休日")</f>
        <v>0</v>
      </c>
      <c r="AN35" s="158"/>
      <c r="AO35" s="223">
        <f ca="1">COUNTIF($E$18:$OK$18,"土休19休土")+COUNTIF($E$18:$OK$18,"日休19休日")</f>
        <v>0</v>
      </c>
      <c r="AP35" s="158"/>
      <c r="AQ35" s="223">
        <f ca="1">COUNTIF($E$18:$OK$18,"土休20休土")+COUNTIF($E$18:$OK$18,"日休20休日")</f>
        <v>0</v>
      </c>
      <c r="AR35" s="158"/>
      <c r="AS35" s="223">
        <f ca="1">COUNTIF($E$18:$OK$18,"土休21休土")+COUNTIF($E$18:$OK$18,"日休21休日")</f>
        <v>0</v>
      </c>
      <c r="AT35" s="158"/>
      <c r="AU35" s="223">
        <f ca="1">COUNTIF($E$18:$OK$18,"土休22休土")+COUNTIF($E$18:$OK$18,"日休22休日")</f>
        <v>0</v>
      </c>
      <c r="AV35" s="158"/>
      <c r="AW35" s="223">
        <f ca="1">COUNTIF($E$18:$OK$18,"土休23休土")+COUNTIF($E$18:$OK$18,"日休23休日")</f>
        <v>0</v>
      </c>
      <c r="AX35" s="158"/>
      <c r="AY35" s="223">
        <f ca="1">COUNTIF($E$18:$OK$18,"土休24休土")+COUNTIF($E$18:$OK$18,"日休24休日")</f>
        <v>0</v>
      </c>
      <c r="AZ35" s="158"/>
      <c r="BA35" s="223">
        <f ca="1">COUNTIF($E$18:$OK$18,"土休25休土")+COUNTIF($E$18:$OK$18,"日休25休日")</f>
        <v>0</v>
      </c>
      <c r="BB35" s="158"/>
      <c r="BC35" s="223">
        <f ca="1">COUNTIF($E$18:$OK$18,"土休26休土")+COUNTIF($E$18:$OK$18,"日休26休日")</f>
        <v>0</v>
      </c>
      <c r="BD35" s="158"/>
      <c r="BE35" s="223">
        <f ca="1">COUNTIF($E$18:$OK$18,"土休27休土")+COUNTIF($E$18:$OK$18,"日休27休日")</f>
        <v>0</v>
      </c>
      <c r="BF35" s="158"/>
      <c r="BG35" s="223">
        <f ca="1">COUNTIF($E$18:$OK$18,"土休28休土")+COUNTIF($E$18:$OK$18,"日休28休日")</f>
        <v>0</v>
      </c>
      <c r="BH35" s="158"/>
      <c r="BI35" s="223">
        <f ca="1">COUNTIF($E$18:$OK$18,"土休29休土")+COUNTIF($E$18:$OK$18,"日休29休日")</f>
        <v>0</v>
      </c>
      <c r="BJ35" s="158"/>
      <c r="BK35" s="223">
        <f ca="1">COUNTIF($E$18:$OK$18,"土休30休土")+COUNTIF($E$18:$OK$18,"日休30休日")</f>
        <v>0</v>
      </c>
      <c r="BL35" s="158"/>
      <c r="BM35" s="223">
        <f ca="1">COUNTIF($E$18:$OK$18,"土休31休土")+COUNTIF($E$18:$OK$18,"日休31休日")</f>
        <v>0</v>
      </c>
      <c r="BN35" s="158"/>
      <c r="BO35" s="223">
        <f ca="1">COUNTIF($E$18:$OK$18,"土休32休土")+COUNTIF($E$18:$OK$18,"日休32休日")</f>
        <v>0</v>
      </c>
      <c r="BP35" s="158"/>
      <c r="BQ35" s="223">
        <f ca="1">COUNTIF($E$18:$OK$18,"土休33休土")+COUNTIF($E$18:$OK$18,"日休33休日")</f>
        <v>0</v>
      </c>
      <c r="BR35" s="158"/>
      <c r="BS35" s="223">
        <f ca="1">COUNTIF($E$18:$OK$18,"土休34休土")+COUNTIF($E$18:$OK$18,"日休34休日")</f>
        <v>0</v>
      </c>
      <c r="BT35" s="158"/>
      <c r="BU35" s="223">
        <f ca="1">COUNTIF($E$18:$OK$18,"土休35休土")+COUNTIF($E$18:$OK$18,"日休35休日")</f>
        <v>0</v>
      </c>
      <c r="BV35" s="158"/>
      <c r="BW35" s="223">
        <f ca="1">COUNTIF($E$18:$OK$18,"土休36休土")+COUNTIF($E$18:$OK$18,"日休36休日")</f>
        <v>0</v>
      </c>
      <c r="BX35" s="158"/>
      <c r="BY35" s="223">
        <f ca="1">COUNTIF($E$18:$OK$18,"土休37休土")+COUNTIF($E$18:$OK$18,"日休37休日")</f>
        <v>0</v>
      </c>
      <c r="BZ35" s="158"/>
      <c r="CA35" s="223">
        <f ca="1">COUNTIF($E$18:$OK$18,"土休38休土")+COUNTIF($E$18:$OK$18,"日休38休日")</f>
        <v>0</v>
      </c>
      <c r="CB35" s="158"/>
      <c r="CC35" s="223">
        <f ca="1">COUNTIF($E$18:$OK$18,"土休39休土")+COUNTIF($E$18:$OK$18,"日休39休日")</f>
        <v>0</v>
      </c>
      <c r="CD35" s="158"/>
      <c r="CE35" s="223">
        <f ca="1">COUNTIF($E$18:$OK$18,"土休40休土")+COUNTIF($E$18:$OK$18,"日休40休日")</f>
        <v>0</v>
      </c>
      <c r="CF35" s="158"/>
      <c r="CG35" s="223">
        <f ca="1">COUNTIF($E$18:$OK$18,"土休41休土")+COUNTIF($E$18:$OK$18,"日休41休日")</f>
        <v>0</v>
      </c>
      <c r="CH35" s="158"/>
      <c r="CI35" s="223">
        <f ca="1">COUNTIF($E$18:$OK$18,"土休42休土")+COUNTIF($E$18:$OK$18,"日休42休日")</f>
        <v>0</v>
      </c>
      <c r="CJ35" s="158"/>
      <c r="CK35" s="223">
        <f ca="1">COUNTIF($E$18:$OK$18,"土休43休土")+COUNTIF($E$18:$OK$18,"日休43休日")</f>
        <v>0</v>
      </c>
      <c r="CL35" s="158"/>
      <c r="CM35" s="223">
        <f ca="1">COUNTIF($E$18:$OK$18,"土休44休土")+COUNTIF($E$18:$OK$18,"日休44休日")</f>
        <v>0</v>
      </c>
      <c r="CN35" s="158"/>
      <c r="CO35" s="223">
        <f ca="1">COUNTIF($E$18:$OK$18,"土休45休土")+COUNTIF($E$18:$OK$18,"日休45休日")</f>
        <v>0</v>
      </c>
      <c r="CP35" s="158"/>
      <c r="CQ35" s="223">
        <f ca="1">COUNTIF($E$18:$OK$18,"土休46休土")+COUNTIF($E$18:$OK$18,"日休46休日")</f>
        <v>0</v>
      </c>
      <c r="CR35" s="158"/>
      <c r="CS35" s="223">
        <f ca="1">COUNTIF($E$18:$OK$18,"土休47休土")+COUNTIF($E$18:$OK$18,"日休47休日")</f>
        <v>0</v>
      </c>
      <c r="CT35" s="158"/>
      <c r="CU35" s="223">
        <f ca="1">COUNTIF($E$18:$OK$18,"土休48休土")+COUNTIF($E$18:$OK$18,"日休48休日")</f>
        <v>0</v>
      </c>
      <c r="CV35" s="158"/>
      <c r="CW35" s="223">
        <f ca="1">COUNTIF($E$18:$OK$18,"土休49休土")+COUNTIF($E$18:$OK$18,"日休49休日")</f>
        <v>0</v>
      </c>
      <c r="CX35" s="158"/>
      <c r="CY35" s="223">
        <f ca="1">COUNTIF($E$18:$OK$18,"土休50休土")+COUNTIF($E$18:$OK$18,"日休50休日")</f>
        <v>0</v>
      </c>
      <c r="CZ35" s="158"/>
      <c r="DA35" s="223">
        <f ca="1">COUNTIF($E$18:$OK$18,"土休51休土")+COUNTIF($E$18:$OK$18,"日休51休日")</f>
        <v>0</v>
      </c>
      <c r="DB35" s="158"/>
      <c r="DC35" s="223">
        <f ca="1">COUNTIF($E$18:$OK$18,"土休52休土")+COUNTIF($E$18:$OK$18,"日休52休日")</f>
        <v>0</v>
      </c>
      <c r="DD35" s="158"/>
      <c r="DE35" s="223">
        <f ca="1">COUNTIF($E$18:$OK$18,"土休53休土")+COUNTIF($E$18:$OK$18,"日休53休日")</f>
        <v>0</v>
      </c>
      <c r="DF35" s="158"/>
      <c r="DG35" s="223">
        <f ca="1">COUNTIF($E$18:$OK$18,"土休54休土")+COUNTIF($E$18:$OK$18,"日休54休日")</f>
        <v>0</v>
      </c>
      <c r="DH35" s="158"/>
      <c r="DI35" s="223">
        <f ca="1">COUNTIF($E$18:$OK$18,"土休55休土")+COUNTIF($E$18:$OK$18,"日休55休日")</f>
        <v>0</v>
      </c>
      <c r="DJ35" s="158"/>
      <c r="DK35" s="223">
        <f ca="1">COUNTIF($E$18:$OK$18,"土休56休土")+COUNTIF($E$18:$OK$18,"日休56休日")</f>
        <v>0</v>
      </c>
      <c r="DL35" s="158"/>
      <c r="DM35" s="223">
        <f ca="1">COUNTIF($E$18:$OK$18,"土休57休土")+COUNTIF($E$18:$OK$18,"日休57休日")</f>
        <v>0</v>
      </c>
      <c r="DN35" s="158"/>
      <c r="DO35" s="223">
        <f ca="1">COUNTIF($E$18:$OK$18,"土休58休土")+COUNTIF($E$18:$OK$18,"日休58休日")</f>
        <v>0</v>
      </c>
      <c r="DP35" s="158"/>
      <c r="DQ35" s="223">
        <f ca="1">COUNTIF($E$18:$OK$18,"土休59休土")+COUNTIF($E$18:$OK$18,"日休59休日")</f>
        <v>0</v>
      </c>
      <c r="DR35" s="158"/>
      <c r="DS35" s="223">
        <f ca="1">COUNTIF($E$18:$OK$18,"土休60休土")+COUNTIF($E$18:$OK$18,"日休60休日")</f>
        <v>0</v>
      </c>
      <c r="DT35" s="158"/>
      <c r="DU35" s="223">
        <f ca="1">COUNTIF($E$18:$OK$18,"土休61休土")+COUNTIF($E$18:$OK$18,"日休61休日")</f>
        <v>0</v>
      </c>
      <c r="DV35" s="158"/>
    </row>
    <row r="36" spans="2:129" ht="13.5" customHeight="1" x14ac:dyDescent="0.15">
      <c r="B36" s="223" t="s">
        <v>10</v>
      </c>
      <c r="C36" s="403" t="s">
        <v>234</v>
      </c>
      <c r="D36" s="158"/>
      <c r="E36" s="223">
        <f ca="1">COUNTIF($E$19:$OK$19,"土休1休土")+COUNTIF($E$19:$OK$19,"日休1休日")</f>
        <v>0</v>
      </c>
      <c r="F36" s="158"/>
      <c r="G36" s="223">
        <f ca="1">COUNTIF($E$19:$OK$19,"土休2休土")+COUNTIF($E$19:$OK$19,"日休2休日")</f>
        <v>0</v>
      </c>
      <c r="H36" s="158"/>
      <c r="I36" s="223">
        <f ca="1">COUNTIF($E$19:$OK$19,"土休3休土")+COUNTIF($E$19:$OK$19,"日休3休日")</f>
        <v>0</v>
      </c>
      <c r="J36" s="158"/>
      <c r="K36" s="223">
        <f ca="1">COUNTIF($E$19:$OK$19,"土休4休土")+COUNTIF($E$19:$OK$19,"日休4休日")</f>
        <v>0</v>
      </c>
      <c r="L36" s="158"/>
      <c r="M36" s="223">
        <f ca="1">COUNTIF($E$19:$OK$19,"土休5休土")+COUNTIF($E$19:$OK$19,"日休5休日")</f>
        <v>0</v>
      </c>
      <c r="N36" s="158"/>
      <c r="O36" s="223">
        <f ca="1">COUNTIF($E$19:$OK$19,"土休6休土")+COUNTIF($E$19:$OK$19,"日休6休日")</f>
        <v>0</v>
      </c>
      <c r="P36" s="158"/>
      <c r="Q36" s="223">
        <f ca="1">COUNTIF($E$19:$OK$19,"土休7休土")+COUNTIF($E$19:$OK$19,"日休7休日")</f>
        <v>0</v>
      </c>
      <c r="R36" s="158"/>
      <c r="S36" s="223">
        <f ca="1">COUNTIF($E$19:$OK$19,"土休8休土")+COUNTIF($E$19:$OK$19,"日休8休日")</f>
        <v>0</v>
      </c>
      <c r="T36" s="158"/>
      <c r="U36" s="223">
        <f ca="1">COUNTIF($E$19:$OK$19,"土休9休土")+COUNTIF($E$19:$OK$19,"日休9休日")</f>
        <v>0</v>
      </c>
      <c r="V36" s="158"/>
      <c r="W36" s="223">
        <f ca="1">COUNTIF($E$19:$OK$19,"土休10休土")+COUNTIF($E$19:$OK$19,"日休10休日")</f>
        <v>0</v>
      </c>
      <c r="X36" s="158"/>
      <c r="Y36" s="223">
        <f ca="1">COUNTIF($E$19:$OK$19,"土休11休土")+COUNTIF($E$19:$OK$19,"日休11休日")</f>
        <v>0</v>
      </c>
      <c r="Z36" s="158"/>
      <c r="AA36" s="223">
        <f ca="1">COUNTIF($E$19:$OK$19,"土休12休土")+COUNTIF($E$19:$OK$19,"日休12休日")</f>
        <v>0</v>
      </c>
      <c r="AB36" s="158"/>
      <c r="AC36" s="223">
        <f ca="1">COUNTIF($E$19:$OK$19,"土休13休土")+COUNTIF($E$19:$OK$19,"日休13休日")</f>
        <v>0</v>
      </c>
      <c r="AD36" s="158"/>
      <c r="AE36" s="223">
        <f ca="1">COUNTIF($E$19:$OK$19,"土休14休土")+COUNTIF($E$19:$OK$19,"日休14休日")</f>
        <v>0</v>
      </c>
      <c r="AF36" s="158"/>
      <c r="AG36" s="223">
        <f ca="1">COUNTIF($E$19:$OK$19,"土休15休土")+COUNTIF($E$19:$OK$19,"日休15休日")</f>
        <v>0</v>
      </c>
      <c r="AH36" s="158"/>
      <c r="AI36" s="223">
        <f ca="1">COUNTIF($E$19:$OK$19,"土休16休土")+COUNTIF($E$19:$OK$19,"日休16休日")</f>
        <v>0</v>
      </c>
      <c r="AJ36" s="158"/>
      <c r="AK36" s="223">
        <f ca="1">COUNTIF($E$19:$OK$19,"土休17休土")+COUNTIF($E$19:$OK$19,"日休17休日")</f>
        <v>0</v>
      </c>
      <c r="AL36" s="158"/>
      <c r="AM36" s="223">
        <f ca="1">COUNTIF($E$19:$OK$19,"土休18休土")+COUNTIF($E$19:$OK$19,"日休18休日")</f>
        <v>0</v>
      </c>
      <c r="AN36" s="158"/>
      <c r="AO36" s="223">
        <f ca="1">COUNTIF($E$19:$OK$19,"土休19休土")+COUNTIF($E$19:$OK$19,"日休19休日")</f>
        <v>0</v>
      </c>
      <c r="AP36" s="158"/>
      <c r="AQ36" s="223">
        <f ca="1">COUNTIF($E$19:$OK$19,"土休20休土")+COUNTIF($E$19:$OK$19,"日休20休日")</f>
        <v>0</v>
      </c>
      <c r="AR36" s="158"/>
      <c r="AS36" s="223">
        <f ca="1">COUNTIF($E$19:$OK$19,"土休21休土")+COUNTIF($E$19:$OK$19,"日休21休日")</f>
        <v>0</v>
      </c>
      <c r="AT36" s="158"/>
      <c r="AU36" s="223">
        <f ca="1">COUNTIF($E$19:$OK$19,"土休22休土")+COUNTIF($E$19:$OK$19,"日休22休日")</f>
        <v>0</v>
      </c>
      <c r="AV36" s="158"/>
      <c r="AW36" s="223">
        <f ca="1">COUNTIF($E$19:$OK$19,"土休23休土")+COUNTIF($E$19:$OK$19,"日休23休日")</f>
        <v>0</v>
      </c>
      <c r="AX36" s="158"/>
      <c r="AY36" s="223">
        <f ca="1">COUNTIF($E$19:$OK$19,"土休24休土")+COUNTIF($E$19:$OK$19,"日休24休日")</f>
        <v>0</v>
      </c>
      <c r="AZ36" s="158"/>
      <c r="BA36" s="223">
        <f ca="1">COUNTIF($E$19:$OK$19,"土休25休土")+COUNTIF($E$19:$OK$19,"日休25休日")</f>
        <v>0</v>
      </c>
      <c r="BB36" s="158"/>
      <c r="BC36" s="223">
        <f ca="1">COUNTIF($E$19:$OK$19,"土休26休土")+COUNTIF($E$19:$OK$19,"日休26休日")</f>
        <v>0</v>
      </c>
      <c r="BD36" s="158"/>
      <c r="BE36" s="223">
        <f ca="1">COUNTIF($E$19:$OK$19,"土休27休土")+COUNTIF($E$19:$OK$19,"日休27休日")</f>
        <v>0</v>
      </c>
      <c r="BF36" s="158"/>
      <c r="BG36" s="223">
        <f ca="1">COUNTIF($E$19:$OK$19,"土休28休土")+COUNTIF($E$19:$OK$19,"日休28休日")</f>
        <v>0</v>
      </c>
      <c r="BH36" s="158"/>
      <c r="BI36" s="223">
        <f ca="1">COUNTIF($E$19:$OK$19,"土休29休土")+COUNTIF($E$19:$OK$19,"日休29休日")</f>
        <v>0</v>
      </c>
      <c r="BJ36" s="158"/>
      <c r="BK36" s="223">
        <f ca="1">COUNTIF($E$19:$OK$19,"土休30休土")+COUNTIF($E$19:$OK$19,"日休30休日")</f>
        <v>0</v>
      </c>
      <c r="BL36" s="158"/>
      <c r="BM36" s="223">
        <f ca="1">COUNTIF($E$19:$OK$19,"土休31休土")+COUNTIF($E$19:$OK$19,"日休31休日")</f>
        <v>0</v>
      </c>
      <c r="BN36" s="158"/>
      <c r="BO36" s="223">
        <f ca="1">COUNTIF($E$19:$OK$19,"土休32休土")+COUNTIF($E$19:$OK$19,"日休32休日")</f>
        <v>0</v>
      </c>
      <c r="BP36" s="158"/>
      <c r="BQ36" s="223">
        <f ca="1">COUNTIF($E$19:$OK$19,"土休33休土")+COUNTIF($E$19:$OK$19,"日休33休日")</f>
        <v>0</v>
      </c>
      <c r="BR36" s="158"/>
      <c r="BS36" s="223">
        <f ca="1">COUNTIF($E$19:$OK$19,"土休34休土")+COUNTIF($E$19:$OK$19,"日休34休日")</f>
        <v>0</v>
      </c>
      <c r="BT36" s="158"/>
      <c r="BU36" s="223">
        <f ca="1">COUNTIF($E$19:$OK$19,"土休35休土")+COUNTIF($E$19:$OK$19,"日休35休日")</f>
        <v>0</v>
      </c>
      <c r="BV36" s="158"/>
      <c r="BW36" s="223">
        <f ca="1">COUNTIF($E$19:$OK$19,"土休36休土")+COUNTIF($E$19:$OK$19,"日休36休日")</f>
        <v>0</v>
      </c>
      <c r="BX36" s="158"/>
      <c r="BY36" s="223">
        <f ca="1">COUNTIF($E$19:$OK$19,"土休37休土")+COUNTIF($E$19:$OK$19,"日休37休日")</f>
        <v>0</v>
      </c>
      <c r="BZ36" s="158"/>
      <c r="CA36" s="223">
        <f ca="1">COUNTIF($E$19:$OK$19,"土休38休土")+COUNTIF($E$19:$OK$19,"日休38休日")</f>
        <v>0</v>
      </c>
      <c r="CB36" s="158"/>
      <c r="CC36" s="223">
        <f ca="1">COUNTIF($E$19:$OK$19,"土休39休土")+COUNTIF($E$19:$OK$19,"日休39休日")</f>
        <v>0</v>
      </c>
      <c r="CD36" s="158"/>
      <c r="CE36" s="223">
        <f ca="1">COUNTIF($E$19:$OK$19,"土休40休土")+COUNTIF($E$19:$OK$19,"日休40休日")</f>
        <v>0</v>
      </c>
      <c r="CF36" s="158"/>
      <c r="CG36" s="223">
        <f ca="1">COUNTIF($E$19:$OK$19,"土休41休土")+COUNTIF($E$19:$OK$19,"日休41休日")</f>
        <v>0</v>
      </c>
      <c r="CH36" s="158"/>
      <c r="CI36" s="223">
        <f ca="1">COUNTIF($E$19:$OK$19,"土休42休土")+COUNTIF($E$19:$OK$19,"日休42休日")</f>
        <v>0</v>
      </c>
      <c r="CJ36" s="158"/>
      <c r="CK36" s="223">
        <f ca="1">COUNTIF($E$19:$OK$19,"土休43休土")+COUNTIF($E$19:$OK$19,"日休43休日")</f>
        <v>0</v>
      </c>
      <c r="CL36" s="158"/>
      <c r="CM36" s="223">
        <f ca="1">COUNTIF($E$19:$OK$19,"土休44休土")+COUNTIF($E$19:$OK$19,"日休44休日")</f>
        <v>0</v>
      </c>
      <c r="CN36" s="158"/>
      <c r="CO36" s="223">
        <f ca="1">COUNTIF($E$19:$OK$19,"土休45休土")+COUNTIF($E$19:$OK$19,"日休45休日")</f>
        <v>0</v>
      </c>
      <c r="CP36" s="158"/>
      <c r="CQ36" s="223">
        <f ca="1">COUNTIF($E$19:$OK$19,"土休46休土")+COUNTIF($E$19:$OK$19,"日休46休日")</f>
        <v>0</v>
      </c>
      <c r="CR36" s="158"/>
      <c r="CS36" s="223">
        <f ca="1">COUNTIF($E$19:$OK$19,"土休47休土")+COUNTIF($E$19:$OK$19,"日休47休日")</f>
        <v>0</v>
      </c>
      <c r="CT36" s="158"/>
      <c r="CU36" s="223">
        <f ca="1">COUNTIF($E$19:$OK$19,"土休48休土")+COUNTIF($E$19:$OK$19,"日休48休日")</f>
        <v>0</v>
      </c>
      <c r="CV36" s="158"/>
      <c r="CW36" s="223">
        <f ca="1">COUNTIF($E$19:$OK$19,"土休49休土")+COUNTIF($E$19:$OK$19,"日休49休日")</f>
        <v>0</v>
      </c>
      <c r="CX36" s="158"/>
      <c r="CY36" s="223">
        <f ca="1">COUNTIF($E$19:$OK$19,"土休50休土")+COUNTIF($E$19:$OK$19,"日休50休日")</f>
        <v>0</v>
      </c>
      <c r="CZ36" s="158"/>
      <c r="DA36" s="223">
        <f ca="1">COUNTIF($E$19:$OK$19,"土休51休土")+COUNTIF($E$19:$OK$19,"日休51休日")</f>
        <v>0</v>
      </c>
      <c r="DB36" s="158"/>
      <c r="DC36" s="223">
        <f ca="1">COUNTIF($E$19:$OK$19,"土休52休土")+COUNTIF($E$19:$OK$19,"日休52休日")</f>
        <v>0</v>
      </c>
      <c r="DD36" s="158"/>
      <c r="DE36" s="223">
        <f ca="1">COUNTIF($E$19:$OK$19,"土休53休土")+COUNTIF($E$19:$OK$19,"日休53休日")</f>
        <v>0</v>
      </c>
      <c r="DF36" s="158"/>
      <c r="DG36" s="223">
        <f ca="1">COUNTIF($E$19:$OK$19,"土休54休土")+COUNTIF($E$19:$OK$19,"日休54休日")</f>
        <v>0</v>
      </c>
      <c r="DH36" s="158"/>
      <c r="DI36" s="223">
        <f ca="1">COUNTIF($E$19:$OK$19,"土休55休土")+COUNTIF($E$19:$OK$19,"日休55休日")</f>
        <v>0</v>
      </c>
      <c r="DJ36" s="158"/>
      <c r="DK36" s="223">
        <f ca="1">COUNTIF($E$19:$OK$19,"土休56休土")+COUNTIF($E$19:$OK$19,"日休56休日")</f>
        <v>0</v>
      </c>
      <c r="DL36" s="158"/>
      <c r="DM36" s="223">
        <f ca="1">COUNTIF($E$19:$OK$19,"土休57休土")+COUNTIF($E$19:$OK$19,"日休57休日")</f>
        <v>0</v>
      </c>
      <c r="DN36" s="158"/>
      <c r="DO36" s="223">
        <f ca="1">COUNTIF($E$19:$OK$19,"土休58休土")+COUNTIF($E$19:$OK$19,"日休58休日")</f>
        <v>0</v>
      </c>
      <c r="DP36" s="158"/>
      <c r="DQ36" s="223">
        <f ca="1">COUNTIF($E$19:$OK$19,"土休59休土")+COUNTIF($E$19:$OK$19,"日休59休日")</f>
        <v>0</v>
      </c>
      <c r="DR36" s="158"/>
      <c r="DS36" s="223">
        <f ca="1">COUNTIF($E$19:$OK$19,"土休60休土")+COUNTIF($E$19:$OK$19,"日休60休日")</f>
        <v>0</v>
      </c>
      <c r="DT36" s="158"/>
      <c r="DU36" s="223">
        <f ca="1">COUNTIF($E$19:$OK$19,"土休61休土")+COUNTIF($E$19:$OK$19,"日休61休日")</f>
        <v>0</v>
      </c>
      <c r="DV36" s="158"/>
    </row>
    <row r="37" spans="2:129" ht="13.5" customHeight="1" x14ac:dyDescent="0.15">
      <c r="B37" s="223" t="s">
        <v>10</v>
      </c>
      <c r="C37" s="402" t="s">
        <v>108</v>
      </c>
      <c r="D37" s="158"/>
      <c r="E37" s="223">
        <f ca="1">COUNTIF($E$20:$OK$20,"土休1休土")+COUNTIF($E$20:$OK$20,"日休1休日")</f>
        <v>0</v>
      </c>
      <c r="F37" s="158"/>
      <c r="G37" s="223">
        <f ca="1">COUNTIF($E$20:$OK$20,"土休2休土")+COUNTIF($E$20:$OK$20,"日休2休日")</f>
        <v>0</v>
      </c>
      <c r="H37" s="158"/>
      <c r="I37" s="223">
        <f ca="1">COUNTIF($E$20:$OK$20,"土休3休土")+COUNTIF($E$20:$OK$20,"日休3休日")</f>
        <v>0</v>
      </c>
      <c r="J37" s="158"/>
      <c r="K37" s="223">
        <f ca="1">COUNTIF($E$20:$OK$20,"土休4休土")+COUNTIF($E$20:$OK$20,"日休4休日")</f>
        <v>0</v>
      </c>
      <c r="L37" s="158"/>
      <c r="M37" s="223">
        <f ca="1">COUNTIF($E$20:$OK$20,"土休5休土")+COUNTIF($E$20:$OK$20,"日休5休日")</f>
        <v>0</v>
      </c>
      <c r="N37" s="158"/>
      <c r="O37" s="223">
        <f ca="1">COUNTIF($E$20:$OK$20,"土休6休土")+COUNTIF($E$20:$OK$20,"日休6休日")</f>
        <v>0</v>
      </c>
      <c r="P37" s="158"/>
      <c r="Q37" s="223">
        <f ca="1">COUNTIF($E$20:$OK$20,"土休7休土")+COUNTIF($E$20:$OK$20,"日休7休日")</f>
        <v>0</v>
      </c>
      <c r="R37" s="158"/>
      <c r="S37" s="223">
        <f ca="1">COUNTIF($E$20:$OK$20,"土休8休土")+COUNTIF($E$20:$OK$20,"日休8休日")</f>
        <v>0</v>
      </c>
      <c r="T37" s="158"/>
      <c r="U37" s="223">
        <f ca="1">COUNTIF($E$20:$OK$20,"土休9休土")+COUNTIF($E$20:$OK$20,"日休9休日")</f>
        <v>0</v>
      </c>
      <c r="V37" s="158"/>
      <c r="W37" s="223">
        <f ca="1">COUNTIF($E$20:$OK$20,"土休10休土")+COUNTIF($E$20:$OK$20,"日休10休日")</f>
        <v>0</v>
      </c>
      <c r="X37" s="158"/>
      <c r="Y37" s="223">
        <f ca="1">COUNTIF($E$20:$OK$20,"土休11休土")+COUNTIF($E$20:$OK$20,"日休11休日")</f>
        <v>0</v>
      </c>
      <c r="Z37" s="158"/>
      <c r="AA37" s="223">
        <f ca="1">COUNTIF($E$20:$OK$20,"土休12休土")+COUNTIF($E$20:$OK$20,"日休12休日")</f>
        <v>0</v>
      </c>
      <c r="AB37" s="158"/>
      <c r="AC37" s="223">
        <f ca="1">COUNTIF($E$20:$OK$20,"土休13休土")+COUNTIF($E$20:$OK$20,"日休13休日")</f>
        <v>0</v>
      </c>
      <c r="AD37" s="158"/>
      <c r="AE37" s="223">
        <f ca="1">COUNTIF($E$20:$OK$20,"土休14休土")+COUNTIF($E$20:$OK$20,"日休14休日")</f>
        <v>0</v>
      </c>
      <c r="AF37" s="158"/>
      <c r="AG37" s="223">
        <f ca="1">COUNTIF($E$20:$OK$20,"土休15休土")+COUNTIF($E$20:$OK$20,"日休15休日")</f>
        <v>0</v>
      </c>
      <c r="AH37" s="158"/>
      <c r="AI37" s="223">
        <f ca="1">COUNTIF($E$20:$OK$20,"土休16休土")+COUNTIF($E$20:$OK$20,"日休16休日")</f>
        <v>0</v>
      </c>
      <c r="AJ37" s="158"/>
      <c r="AK37" s="223">
        <f ca="1">COUNTIF($E$20:$OK$20,"土休17休土")+COUNTIF($E$20:$OK$20,"日休17休日")</f>
        <v>0</v>
      </c>
      <c r="AL37" s="158"/>
      <c r="AM37" s="223">
        <f ca="1">COUNTIF($E$20:$OK$20,"土休18休土")+COUNTIF($E$20:$OK$20,"日休18休日")</f>
        <v>0</v>
      </c>
      <c r="AN37" s="158"/>
      <c r="AO37" s="223">
        <f ca="1">COUNTIF($E$20:$OK$20,"土休19休土")+COUNTIF($E$20:$OK$20,"日休19休日")</f>
        <v>0</v>
      </c>
      <c r="AP37" s="158"/>
      <c r="AQ37" s="223">
        <f ca="1">COUNTIF($E$20:$OK$20,"土休20休土")+COUNTIF($E$20:$OK$20,"日休20休日")</f>
        <v>0</v>
      </c>
      <c r="AR37" s="158"/>
      <c r="AS37" s="223">
        <f ca="1">COUNTIF($E$20:$OK$20,"土休21休土")+COUNTIF($E$20:$OK$20,"日休21休日")</f>
        <v>0</v>
      </c>
      <c r="AT37" s="158"/>
      <c r="AU37" s="223">
        <f ca="1">COUNTIF($E$20:$OK$20,"土休22休土")+COUNTIF($E$20:$OK$20,"日休22休日")</f>
        <v>0</v>
      </c>
      <c r="AV37" s="158"/>
      <c r="AW37" s="223">
        <f ca="1">COUNTIF($E$20:$OK$20,"土休23休土")+COUNTIF($E$20:$OK$20,"日休23休日")</f>
        <v>0</v>
      </c>
      <c r="AX37" s="158"/>
      <c r="AY37" s="223">
        <f ca="1">COUNTIF($E$20:$OK$20,"土休24休土")+COUNTIF($E$20:$OK$20,"日休24休日")</f>
        <v>0</v>
      </c>
      <c r="AZ37" s="158"/>
      <c r="BA37" s="223">
        <f ca="1">COUNTIF($E$20:$OK$20,"土休25休土")+COUNTIF($E$20:$OK$20,"日休25休日")</f>
        <v>0</v>
      </c>
      <c r="BB37" s="158"/>
      <c r="BC37" s="223">
        <f ca="1">COUNTIF($E$20:$OK$20,"土休26休土")+COUNTIF($E$20:$OK$20,"日休26休日")</f>
        <v>0</v>
      </c>
      <c r="BD37" s="158"/>
      <c r="BE37" s="223">
        <f ca="1">COUNTIF($E$20:$OK$20,"土休27休土")+COUNTIF($E$20:$OK$20,"日休27休日")</f>
        <v>0</v>
      </c>
      <c r="BF37" s="158"/>
      <c r="BG37" s="223">
        <f ca="1">COUNTIF($E$20:$OK$20,"土休28休土")+COUNTIF($E$20:$OK$20,"日休28休日")</f>
        <v>0</v>
      </c>
      <c r="BH37" s="158"/>
      <c r="BI37" s="223">
        <f ca="1">COUNTIF($E$20:$OK$20,"土休29休土")+COUNTIF($E$20:$OK$20,"日休29休日")</f>
        <v>0</v>
      </c>
      <c r="BJ37" s="158"/>
      <c r="BK37" s="223">
        <f ca="1">COUNTIF($E$20:$OK$20,"土休30休土")+COUNTIF($E$20:$OK$20,"日休30休日")</f>
        <v>0</v>
      </c>
      <c r="BL37" s="158"/>
      <c r="BM37" s="223">
        <f ca="1">COUNTIF($E$20:$OK$20,"土休31休土")+COUNTIF($E$20:$OK$20,"日休31休日")</f>
        <v>0</v>
      </c>
      <c r="BN37" s="158"/>
      <c r="BO37" s="223">
        <f ca="1">COUNTIF($E$20:$OK$20,"土休32休土")+COUNTIF($E$20:$OK$20,"日休32休日")</f>
        <v>0</v>
      </c>
      <c r="BP37" s="158"/>
      <c r="BQ37" s="223">
        <f ca="1">COUNTIF($E$20:$OK$20,"土休33休土")+COUNTIF($E$20:$OK$20,"日休33休日")</f>
        <v>0</v>
      </c>
      <c r="BR37" s="158"/>
      <c r="BS37" s="223">
        <f ca="1">COUNTIF($E$20:$OK$20,"土休34休土")+COUNTIF($E$20:$OK$20,"日休34休日")</f>
        <v>0</v>
      </c>
      <c r="BT37" s="158"/>
      <c r="BU37" s="223">
        <f ca="1">COUNTIF($E$20:$OK$20,"土休35休土")+COUNTIF($E$20:$OK$20,"日休35休日")</f>
        <v>0</v>
      </c>
      <c r="BV37" s="158"/>
      <c r="BW37" s="223">
        <f ca="1">COUNTIF($E$20:$OK$20,"土休36休土")+COUNTIF($E$20:$OK$20,"日休36休日")</f>
        <v>0</v>
      </c>
      <c r="BX37" s="158"/>
      <c r="BY37" s="223">
        <f ca="1">COUNTIF($E$20:$OK$20,"土休37休土")+COUNTIF($E$20:$OK$20,"日休37休日")</f>
        <v>0</v>
      </c>
      <c r="BZ37" s="158"/>
      <c r="CA37" s="223">
        <f ca="1">COUNTIF($E$20:$OK$20,"土休38休土")+COUNTIF($E$20:$OK$20,"日休38休日")</f>
        <v>0</v>
      </c>
      <c r="CB37" s="158"/>
      <c r="CC37" s="223">
        <f ca="1">COUNTIF($E$20:$OK$20,"土休39休土")+COUNTIF($E$20:$OK$20,"日休39休日")</f>
        <v>0</v>
      </c>
      <c r="CD37" s="158"/>
      <c r="CE37" s="223">
        <f ca="1">COUNTIF($E$20:$OK$20,"土休40休土")+COUNTIF($E$20:$OK$20,"日休40休日")</f>
        <v>0</v>
      </c>
      <c r="CF37" s="158"/>
      <c r="CG37" s="223">
        <f ca="1">COUNTIF($E$20:$OK$20,"土休41休土")+COUNTIF($E$20:$OK$20,"日休41休日")</f>
        <v>0</v>
      </c>
      <c r="CH37" s="158"/>
      <c r="CI37" s="223">
        <f ca="1">COUNTIF($E$20:$OK$20,"土休42休土")+COUNTIF($E$20:$OK$20,"日休42休日")</f>
        <v>0</v>
      </c>
      <c r="CJ37" s="158"/>
      <c r="CK37" s="223">
        <f ca="1">COUNTIF($E$20:$OK$20,"土休43休土")+COUNTIF($E$20:$OK$20,"日休43休日")</f>
        <v>0</v>
      </c>
      <c r="CL37" s="158"/>
      <c r="CM37" s="223">
        <f ca="1">COUNTIF($E$20:$OK$20,"土休44休土")+COUNTIF($E$20:$OK$20,"日休44休日")</f>
        <v>0</v>
      </c>
      <c r="CN37" s="158"/>
      <c r="CO37" s="223">
        <f ca="1">COUNTIF($E$20:$OK$20,"土休45休土")+COUNTIF($E$20:$OK$20,"日休45休日")</f>
        <v>0</v>
      </c>
      <c r="CP37" s="158"/>
      <c r="CQ37" s="223">
        <f ca="1">COUNTIF($E$20:$OK$20,"土休46休土")+COUNTIF($E$20:$OK$20,"日休46休日")</f>
        <v>0</v>
      </c>
      <c r="CR37" s="158"/>
      <c r="CS37" s="223">
        <f ca="1">COUNTIF($E$20:$OK$20,"土休47休土")+COUNTIF($E$20:$OK$20,"日休47休日")</f>
        <v>0</v>
      </c>
      <c r="CT37" s="158"/>
      <c r="CU37" s="223">
        <f ca="1">COUNTIF($E$20:$OK$20,"土休48休土")+COUNTIF($E$20:$OK$20,"日休48休日")</f>
        <v>0</v>
      </c>
      <c r="CV37" s="158"/>
      <c r="CW37" s="223">
        <f ca="1">COUNTIF($E$20:$OK$20,"土休49休土")+COUNTIF($E$20:$OK$20,"日休49休日")</f>
        <v>0</v>
      </c>
      <c r="CX37" s="158"/>
      <c r="CY37" s="223">
        <f ca="1">COUNTIF($E$20:$OK$20,"土休50休土")+COUNTIF($E$20:$OK$20,"日休50休日")</f>
        <v>0</v>
      </c>
      <c r="CZ37" s="158"/>
      <c r="DA37" s="223">
        <f ca="1">COUNTIF($E$20:$OK$20,"土休51休土")+COUNTIF($E$20:$OK$20,"日休51休日")</f>
        <v>0</v>
      </c>
      <c r="DB37" s="158"/>
      <c r="DC37" s="223">
        <f ca="1">COUNTIF($E$20:$OK$20,"土休52休土")+COUNTIF($E$20:$OK$20,"日休52休日")</f>
        <v>0</v>
      </c>
      <c r="DD37" s="158"/>
      <c r="DE37" s="223">
        <f ca="1">COUNTIF($E$20:$OK$20,"土休53休土")+COUNTIF($E$20:$OK$20,"日休53休日")</f>
        <v>0</v>
      </c>
      <c r="DF37" s="158"/>
      <c r="DG37" s="223">
        <f ca="1">COUNTIF($E$20:$OK$20,"土休54休土")+COUNTIF($E$20:$OK$20,"日休54休日")</f>
        <v>0</v>
      </c>
      <c r="DH37" s="158"/>
      <c r="DI37" s="223">
        <f ca="1">COUNTIF($E$20:$OK$20,"土休55休土")+COUNTIF($E$20:$OK$20,"日休55休日")</f>
        <v>0</v>
      </c>
      <c r="DJ37" s="158"/>
      <c r="DK37" s="223">
        <f ca="1">COUNTIF($E$20:$OK$20,"土休56休土")+COUNTIF($E$20:$OK$20,"日休56休日")</f>
        <v>0</v>
      </c>
      <c r="DL37" s="158"/>
      <c r="DM37" s="223">
        <f ca="1">COUNTIF($E$20:$OK$20,"土休57休土")+COUNTIF($E$20:$OK$20,"日休57休日")</f>
        <v>0</v>
      </c>
      <c r="DN37" s="158"/>
      <c r="DO37" s="223">
        <f ca="1">COUNTIF($E$20:$OK$20,"土休58休土")+COUNTIF($E$20:$OK$20,"日休58休日")</f>
        <v>0</v>
      </c>
      <c r="DP37" s="158"/>
      <c r="DQ37" s="223">
        <f ca="1">COUNTIF($E$20:$OK$20,"土休59休土")+COUNTIF($E$20:$OK$20,"日休59休日")</f>
        <v>0</v>
      </c>
      <c r="DR37" s="158"/>
      <c r="DS37" s="223">
        <f ca="1">COUNTIF($E$20:$OK$20,"土休60休土")+COUNTIF($E$20:$OK$20,"日休60休日")</f>
        <v>0</v>
      </c>
      <c r="DT37" s="158"/>
      <c r="DU37" s="223">
        <f ca="1">COUNTIF($E$20:$OK$20,"土休61休土")+COUNTIF($E$20:$OK$20,"日休61休日")</f>
        <v>0</v>
      </c>
      <c r="DV37" s="158"/>
    </row>
    <row r="38" spans="2:129" ht="13.5" customHeight="1" thickBot="1" x14ac:dyDescent="0.2">
      <c r="B38" s="382" t="s">
        <v>226</v>
      </c>
      <c r="C38" s="383"/>
      <c r="D38" s="384"/>
      <c r="E38" s="335"/>
      <c r="F38" s="159"/>
      <c r="G38" s="335"/>
      <c r="H38" s="159"/>
      <c r="I38" s="335"/>
      <c r="J38" s="159"/>
      <c r="K38" s="335"/>
      <c r="L38" s="159"/>
      <c r="M38" s="335"/>
      <c r="N38" s="159"/>
      <c r="O38" s="335"/>
      <c r="P38" s="159"/>
      <c r="Q38" s="335"/>
      <c r="R38" s="159"/>
      <c r="S38" s="335"/>
      <c r="T38" s="159"/>
      <c r="U38" s="335"/>
      <c r="V38" s="159"/>
      <c r="W38" s="335"/>
      <c r="X38" s="159"/>
      <c r="Y38" s="335"/>
      <c r="Z38" s="159"/>
      <c r="AA38" s="335"/>
      <c r="AB38" s="159"/>
      <c r="AC38" s="335"/>
      <c r="AD38" s="159"/>
      <c r="AE38" s="335"/>
      <c r="AF38" s="159"/>
      <c r="AG38" s="335"/>
      <c r="AH38" s="159"/>
      <c r="AI38" s="335"/>
      <c r="AJ38" s="159"/>
      <c r="AK38" s="335"/>
      <c r="AL38" s="159"/>
      <c r="AM38" s="335"/>
      <c r="AN38" s="159"/>
      <c r="AO38" s="335"/>
      <c r="AP38" s="159"/>
      <c r="AQ38" s="335"/>
      <c r="AR38" s="159"/>
      <c r="AS38" s="335"/>
      <c r="AT38" s="159"/>
      <c r="AU38" s="335"/>
      <c r="AV38" s="159"/>
      <c r="AW38" s="335"/>
      <c r="AX38" s="159"/>
      <c r="AY38" s="335"/>
      <c r="AZ38" s="159"/>
      <c r="BA38" s="335"/>
      <c r="BB38" s="159"/>
      <c r="BC38" s="335"/>
      <c r="BD38" s="159"/>
      <c r="BE38" s="335"/>
      <c r="BF38" s="159"/>
      <c r="BG38" s="335"/>
      <c r="BH38" s="159"/>
      <c r="BI38" s="335"/>
      <c r="BJ38" s="159"/>
      <c r="BK38" s="335"/>
      <c r="BL38" s="159"/>
      <c r="BM38" s="335"/>
      <c r="BN38" s="159"/>
      <c r="BO38" s="335"/>
      <c r="BP38" s="159"/>
      <c r="BQ38" s="335"/>
      <c r="BR38" s="159"/>
      <c r="BS38" s="335"/>
      <c r="BT38" s="159"/>
      <c r="BU38" s="335"/>
      <c r="BV38" s="159"/>
      <c r="BW38" s="335"/>
      <c r="BX38" s="159"/>
      <c r="BY38" s="335"/>
      <c r="BZ38" s="159"/>
      <c r="CA38" s="335"/>
      <c r="CB38" s="159"/>
      <c r="CC38" s="335"/>
      <c r="CD38" s="159"/>
      <c r="CE38" s="335"/>
      <c r="CF38" s="159"/>
      <c r="CG38" s="335"/>
      <c r="CH38" s="159"/>
      <c r="CI38" s="335"/>
      <c r="CJ38" s="159"/>
      <c r="CK38" s="335"/>
      <c r="CL38" s="159"/>
      <c r="CM38" s="335"/>
      <c r="CN38" s="159"/>
      <c r="CO38" s="335"/>
      <c r="CP38" s="159"/>
      <c r="CQ38" s="335"/>
      <c r="CR38" s="159"/>
      <c r="CS38" s="335"/>
      <c r="CT38" s="159"/>
      <c r="CU38" s="335"/>
      <c r="CV38" s="159"/>
      <c r="CW38" s="335"/>
      <c r="CX38" s="159"/>
      <c r="CY38" s="335"/>
      <c r="CZ38" s="159"/>
      <c r="DA38" s="335"/>
      <c r="DB38" s="159"/>
      <c r="DC38" s="335"/>
      <c r="DD38" s="159"/>
      <c r="DE38" s="335"/>
      <c r="DF38" s="159"/>
      <c r="DG38" s="335"/>
      <c r="DH38" s="159"/>
      <c r="DI38" s="335"/>
      <c r="DJ38" s="159"/>
      <c r="DK38" s="335"/>
      <c r="DL38" s="159"/>
      <c r="DM38" s="335"/>
      <c r="DN38" s="159"/>
      <c r="DO38" s="335"/>
      <c r="DP38" s="159"/>
      <c r="DQ38" s="335"/>
      <c r="DR38" s="159"/>
      <c r="DS38" s="335"/>
      <c r="DT38" s="159"/>
      <c r="DU38" s="335"/>
      <c r="DV38" s="159"/>
    </row>
    <row r="39" spans="2:129" ht="13.5" customHeight="1" x14ac:dyDescent="0.15">
      <c r="B39" s="297" t="s">
        <v>9</v>
      </c>
      <c r="C39" s="403" t="s">
        <v>234</v>
      </c>
      <c r="D39" s="296"/>
      <c r="E39" s="297">
        <f ca="1">COUNTIF($E$17:$OK$17,"*休1休*")</f>
        <v>0</v>
      </c>
      <c r="F39" s="296"/>
      <c r="G39" s="297">
        <f ca="1">COUNTIF($E$17:$OK$17,"*休2休*")</f>
        <v>0</v>
      </c>
      <c r="H39" s="296"/>
      <c r="I39" s="297">
        <f ca="1">COUNTIF($E$17:$OK$17,"*休3休*")</f>
        <v>0</v>
      </c>
      <c r="J39" s="296"/>
      <c r="K39" s="297">
        <f ca="1">COUNTIF($E$17:$OK$17,"*休4休*")</f>
        <v>0</v>
      </c>
      <c r="L39" s="296"/>
      <c r="M39" s="297">
        <f ca="1">COUNTIF($E$17:$OK$17,"*休5休*")</f>
        <v>0</v>
      </c>
      <c r="N39" s="296"/>
      <c r="O39" s="297">
        <f ca="1">COUNTIF($E$17:$OK$17,"*休6休*")</f>
        <v>0</v>
      </c>
      <c r="P39" s="296"/>
      <c r="Q39" s="297">
        <f ca="1">COUNTIF($E$17:$OK$17,"*休7休*")</f>
        <v>0</v>
      </c>
      <c r="R39" s="296"/>
      <c r="S39" s="297">
        <f ca="1">COUNTIF($E$17:$OK$17,"*休8休*")</f>
        <v>0</v>
      </c>
      <c r="T39" s="296"/>
      <c r="U39" s="297">
        <f ca="1">COUNTIF($E$17:$OK$17,"*休9休*")</f>
        <v>0</v>
      </c>
      <c r="V39" s="296"/>
      <c r="W39" s="297">
        <f ca="1">COUNTIF($E$17:$OK$17,"*休10休*")</f>
        <v>0</v>
      </c>
      <c r="X39" s="296"/>
      <c r="Y39" s="297">
        <f ca="1">COUNTIF($E$17:$OK$17,"*休11休*")</f>
        <v>0</v>
      </c>
      <c r="Z39" s="296"/>
      <c r="AA39" s="297">
        <f ca="1">COUNTIF($E$17:$OK$17,"*休12休*")</f>
        <v>0</v>
      </c>
      <c r="AB39" s="296"/>
      <c r="AC39" s="297">
        <f ca="1">COUNTIF($E$17:$OK$17,"*休13休*")</f>
        <v>0</v>
      </c>
      <c r="AD39" s="296"/>
      <c r="AE39" s="297">
        <f ca="1">COUNTIF($E$17:$OK$17,"*休14休*")</f>
        <v>0</v>
      </c>
      <c r="AF39" s="296"/>
      <c r="AG39" s="297">
        <f ca="1">COUNTIF($E$17:$OK$17,"*休15休*")</f>
        <v>0</v>
      </c>
      <c r="AH39" s="296"/>
      <c r="AI39" s="297">
        <f ca="1">COUNTIF($E$17:$OK$17,"*休16休*")</f>
        <v>0</v>
      </c>
      <c r="AJ39" s="296"/>
      <c r="AK39" s="297">
        <f ca="1">COUNTIF($E$17:$OK$17,"*休17休*")</f>
        <v>0</v>
      </c>
      <c r="AL39" s="296"/>
      <c r="AM39" s="297">
        <f ca="1">COUNTIF($E$17:$OK$17,"*休18休*")</f>
        <v>0</v>
      </c>
      <c r="AN39" s="296"/>
      <c r="AO39" s="297">
        <f ca="1">COUNTIF($E$17:$OK$17,"*休19休*")</f>
        <v>0</v>
      </c>
      <c r="AP39" s="296"/>
      <c r="AQ39" s="297">
        <f ca="1">COUNTIF($E$17:$OK$17,"*休20休*")</f>
        <v>0</v>
      </c>
      <c r="AR39" s="296"/>
      <c r="AS39" s="297">
        <f ca="1">COUNTIF($E$17:$OK$17,"*休21休*")</f>
        <v>0</v>
      </c>
      <c r="AT39" s="296"/>
      <c r="AU39" s="297">
        <f ca="1">COUNTIF($E$17:$OK$17,"*休22休*")</f>
        <v>0</v>
      </c>
      <c r="AV39" s="296"/>
      <c r="AW39" s="297">
        <f ca="1">COUNTIF($E$17:$OK$17,"*休23休*")</f>
        <v>0</v>
      </c>
      <c r="AX39" s="296"/>
      <c r="AY39" s="297">
        <f ca="1">COUNTIF($E$17:$OK$17,"*休24休*")</f>
        <v>0</v>
      </c>
      <c r="AZ39" s="296"/>
      <c r="BA39" s="297">
        <f ca="1">COUNTIF($E$17:$OK$17,"*休25休*")</f>
        <v>0</v>
      </c>
      <c r="BB39" s="296"/>
      <c r="BC39" s="297">
        <f ca="1">COUNTIF($E$17:$OK$17,"*休26休*")</f>
        <v>0</v>
      </c>
      <c r="BD39" s="296"/>
      <c r="BE39" s="297">
        <f ca="1">COUNTIF($E$17:$OK$17,"*休27休*")</f>
        <v>0</v>
      </c>
      <c r="BF39" s="296"/>
      <c r="BG39" s="297">
        <f ca="1">COUNTIF($E$17:$OK$17,"*休28休*")</f>
        <v>0</v>
      </c>
      <c r="BH39" s="296"/>
      <c r="BI39" s="297">
        <f ca="1">COUNTIF($E$17:$OK$17,"*休29休*")</f>
        <v>0</v>
      </c>
      <c r="BJ39" s="296"/>
      <c r="BK39" s="297">
        <f ca="1">COUNTIF($E$17:$OK$17,"*休30休*")</f>
        <v>0</v>
      </c>
      <c r="BL39" s="296"/>
      <c r="BM39" s="297">
        <f ca="1">COUNTIF($E$17:$OK$17,"*休31休*")</f>
        <v>0</v>
      </c>
      <c r="BN39" s="296"/>
      <c r="BO39" s="297">
        <f ca="1">COUNTIF($E$17:$OK$17,"*休32休*")</f>
        <v>0</v>
      </c>
      <c r="BP39" s="296"/>
      <c r="BQ39" s="297">
        <f ca="1">COUNTIF($E$17:$OK$17,"*休33休*")</f>
        <v>0</v>
      </c>
      <c r="BR39" s="296"/>
      <c r="BS39" s="297">
        <f ca="1">COUNTIF($E$17:$OK$17,"*休34休*")</f>
        <v>0</v>
      </c>
      <c r="BT39" s="296"/>
      <c r="BU39" s="297">
        <f ca="1">COUNTIF($E$17:$OK$17,"*休35休*")</f>
        <v>0</v>
      </c>
      <c r="BV39" s="296"/>
      <c r="BW39" s="297">
        <f ca="1">COUNTIF($E$17:$OK$17,"*休36休*")</f>
        <v>0</v>
      </c>
      <c r="BX39" s="296"/>
      <c r="BY39" s="297">
        <f ca="1">COUNTIF($E$17:$OK$17,"*休37休*")</f>
        <v>0</v>
      </c>
      <c r="BZ39" s="296"/>
      <c r="CA39" s="297">
        <f ca="1">COUNTIF($E$17:$OK$17,"*休38休*")</f>
        <v>0</v>
      </c>
      <c r="CB39" s="296"/>
      <c r="CC39" s="297">
        <f ca="1">COUNTIF($E$17:$OK$17,"*休39休*")</f>
        <v>0</v>
      </c>
      <c r="CD39" s="296"/>
      <c r="CE39" s="297">
        <f ca="1">COUNTIF($E$17:$OK$17,"*休40休*")</f>
        <v>0</v>
      </c>
      <c r="CF39" s="296"/>
      <c r="CG39" s="297">
        <f ca="1">COUNTIF($E$17:$OK$17,"*休41休*")</f>
        <v>0</v>
      </c>
      <c r="CH39" s="296"/>
      <c r="CI39" s="297">
        <f ca="1">COUNTIF($E$17:$OK$17,"*休42休*")</f>
        <v>0</v>
      </c>
      <c r="CJ39" s="296"/>
      <c r="CK39" s="297">
        <f ca="1">COUNTIF($E$17:$OK$17,"*休43休*")</f>
        <v>0</v>
      </c>
      <c r="CL39" s="296"/>
      <c r="CM39" s="297">
        <f ca="1">COUNTIF($E$17:$OK$17,"*休44休*")</f>
        <v>0</v>
      </c>
      <c r="CN39" s="296"/>
      <c r="CO39" s="297">
        <f ca="1">COUNTIF($E$17:$OK$17,"*休45休*")</f>
        <v>0</v>
      </c>
      <c r="CP39" s="296"/>
      <c r="CQ39" s="297">
        <f ca="1">COUNTIF($E$17:$OK$17,"*休46休*")</f>
        <v>0</v>
      </c>
      <c r="CR39" s="296"/>
      <c r="CS39" s="297">
        <f ca="1">COUNTIF($E$17:$OK$17,"*休47休*")</f>
        <v>0</v>
      </c>
      <c r="CT39" s="296"/>
      <c r="CU39" s="297">
        <f ca="1">COUNTIF($E$17:$OK$17,"*休48休*")</f>
        <v>0</v>
      </c>
      <c r="CV39" s="296"/>
      <c r="CW39" s="297">
        <f ca="1">COUNTIF($E$17:$OK$17,"*休49休*")</f>
        <v>0</v>
      </c>
      <c r="CX39" s="296"/>
      <c r="CY39" s="297">
        <f ca="1">COUNTIF($E$17:$OK$17,"*休50休*")</f>
        <v>0</v>
      </c>
      <c r="CZ39" s="296"/>
      <c r="DA39" s="297">
        <f ca="1">COUNTIF($E$17:$OK$17,"*休51休*")</f>
        <v>0</v>
      </c>
      <c r="DB39" s="296"/>
      <c r="DC39" s="297">
        <f ca="1">COUNTIF($E$17:$OK$17,"*休52休*")</f>
        <v>0</v>
      </c>
      <c r="DD39" s="296"/>
      <c r="DE39" s="297">
        <f ca="1">COUNTIF($E$17:$OK$17,"*休53休*")</f>
        <v>0</v>
      </c>
      <c r="DF39" s="296"/>
      <c r="DG39" s="297">
        <f ca="1">COUNTIF($E$17:$OK$17,"*休54休*")</f>
        <v>0</v>
      </c>
      <c r="DH39" s="296"/>
      <c r="DI39" s="297">
        <f ca="1">COUNTIF($E$17:$OK$17,"*休55休*")</f>
        <v>0</v>
      </c>
      <c r="DJ39" s="296"/>
      <c r="DK39" s="297">
        <f ca="1">COUNTIF($E$17:$OK$17,"*休56休*")</f>
        <v>0</v>
      </c>
      <c r="DL39" s="296"/>
      <c r="DM39" s="297">
        <f ca="1">COUNTIF($E$17:$OK$17,"*休57休*")</f>
        <v>0</v>
      </c>
      <c r="DN39" s="296"/>
      <c r="DO39" s="297">
        <f ca="1">COUNTIF($E$17:$OK$17,"*休58休*")</f>
        <v>0</v>
      </c>
      <c r="DP39" s="296"/>
      <c r="DQ39" s="297">
        <f ca="1">COUNTIF($E$17:$OK$17,"*休59休*")</f>
        <v>0</v>
      </c>
      <c r="DR39" s="296"/>
      <c r="DS39" s="297">
        <f ca="1">COUNTIF($E$17:$OK$17,"*休60休*")</f>
        <v>0</v>
      </c>
      <c r="DT39" s="296"/>
      <c r="DU39" s="297">
        <f ca="1">COUNTIF($E$17:$OK$17,"*休61休*")</f>
        <v>0</v>
      </c>
      <c r="DV39" s="296"/>
    </row>
    <row r="40" spans="2:129" ht="13.5" customHeight="1" x14ac:dyDescent="0.15">
      <c r="B40" s="223" t="s">
        <v>9</v>
      </c>
      <c r="C40" s="402" t="s">
        <v>108</v>
      </c>
      <c r="D40" s="158"/>
      <c r="E40" s="223">
        <f ca="1">COUNTIF($E$18:$OK$18,"*休1休*")</f>
        <v>0</v>
      </c>
      <c r="F40" s="158"/>
      <c r="G40" s="223">
        <f ca="1">COUNTIF($E$18:$OK$18,"*休2休*")</f>
        <v>0</v>
      </c>
      <c r="H40" s="158"/>
      <c r="I40" s="223">
        <f ca="1">COUNTIF($E$18:$OK$18,"*休3休*")</f>
        <v>0</v>
      </c>
      <c r="J40" s="158"/>
      <c r="K40" s="223">
        <f ca="1">COUNTIF($E$18:$OK$18,"*休4休*")</f>
        <v>0</v>
      </c>
      <c r="L40" s="158"/>
      <c r="M40" s="223">
        <f ca="1">COUNTIF($E$18:$OK$18,"*休5休*")</f>
        <v>0</v>
      </c>
      <c r="N40" s="158"/>
      <c r="O40" s="223">
        <f ca="1">COUNTIF($E$18:$OK$18,"*休6休*")</f>
        <v>0</v>
      </c>
      <c r="P40" s="158"/>
      <c r="Q40" s="223">
        <f ca="1">COUNTIF($E$18:$OK$18,"*休7休*")</f>
        <v>0</v>
      </c>
      <c r="R40" s="158"/>
      <c r="S40" s="223">
        <f ca="1">COUNTIF($E$18:$OK$18,"*休8休*")</f>
        <v>0</v>
      </c>
      <c r="T40" s="158"/>
      <c r="U40" s="223">
        <f ca="1">COUNTIF($E$18:$OK$18,"*休9休*")</f>
        <v>0</v>
      </c>
      <c r="V40" s="158"/>
      <c r="W40" s="223">
        <f ca="1">COUNTIF($E$18:$OK$18,"*休10休*")</f>
        <v>0</v>
      </c>
      <c r="X40" s="158"/>
      <c r="Y40" s="223">
        <f ca="1">COUNTIF($E$18:$OK$18,"*休11休*")</f>
        <v>0</v>
      </c>
      <c r="Z40" s="158"/>
      <c r="AA40" s="223">
        <f ca="1">COUNTIF($E$18:$OK$18,"*休12休*")</f>
        <v>0</v>
      </c>
      <c r="AB40" s="158"/>
      <c r="AC40" s="223">
        <f ca="1">COUNTIF($E$18:$OK$18,"*休13休*")</f>
        <v>0</v>
      </c>
      <c r="AD40" s="158"/>
      <c r="AE40" s="223">
        <f ca="1">COUNTIF($E$18:$OK$18,"*休14休*")</f>
        <v>0</v>
      </c>
      <c r="AF40" s="158"/>
      <c r="AG40" s="223">
        <f ca="1">COUNTIF($E$18:$OK$18,"*休15休*")</f>
        <v>0</v>
      </c>
      <c r="AH40" s="158"/>
      <c r="AI40" s="223">
        <f ca="1">COUNTIF($E$18:$OK$18,"*休16休*")</f>
        <v>0</v>
      </c>
      <c r="AJ40" s="158"/>
      <c r="AK40" s="223">
        <f ca="1">COUNTIF($E$18:$OK$18,"*休17休*")</f>
        <v>0</v>
      </c>
      <c r="AL40" s="158"/>
      <c r="AM40" s="223">
        <f ca="1">COUNTIF($E$18:$OK$18,"*休18休*")</f>
        <v>0</v>
      </c>
      <c r="AN40" s="158"/>
      <c r="AO40" s="223">
        <f ca="1">COUNTIF($E$18:$OK$18,"*休19休*")</f>
        <v>0</v>
      </c>
      <c r="AP40" s="158"/>
      <c r="AQ40" s="223">
        <f ca="1">COUNTIF($E$18:$OK$18,"*休20休*")</f>
        <v>0</v>
      </c>
      <c r="AR40" s="158"/>
      <c r="AS40" s="223">
        <f ca="1">COUNTIF($E$18:$OK$18,"*休21休*")</f>
        <v>0</v>
      </c>
      <c r="AT40" s="158"/>
      <c r="AU40" s="223">
        <f ca="1">COUNTIF($E$18:$OK$18,"*休22休*")</f>
        <v>0</v>
      </c>
      <c r="AV40" s="158"/>
      <c r="AW40" s="223">
        <f ca="1">COUNTIF($E$18:$OK$18,"*休23休*")</f>
        <v>0</v>
      </c>
      <c r="AX40" s="158"/>
      <c r="AY40" s="223">
        <f ca="1">COUNTIF($E$18:$OK$18,"*休24休*")</f>
        <v>0</v>
      </c>
      <c r="AZ40" s="158"/>
      <c r="BA40" s="223">
        <f ca="1">COUNTIF($E$18:$OK$18,"*休25休*")</f>
        <v>0</v>
      </c>
      <c r="BB40" s="158"/>
      <c r="BC40" s="223">
        <f ca="1">COUNTIF($E$18:$OK$18,"*休26休*")</f>
        <v>0</v>
      </c>
      <c r="BD40" s="158"/>
      <c r="BE40" s="223">
        <f ca="1">COUNTIF($E$18:$OK$18,"*休27休*")</f>
        <v>0</v>
      </c>
      <c r="BF40" s="158"/>
      <c r="BG40" s="223">
        <f ca="1">COUNTIF($E$18:$OK$18,"*休28休*")</f>
        <v>0</v>
      </c>
      <c r="BH40" s="158"/>
      <c r="BI40" s="223">
        <f ca="1">COUNTIF($E$18:$OK$18,"*休29休*")</f>
        <v>0</v>
      </c>
      <c r="BJ40" s="158"/>
      <c r="BK40" s="223">
        <f ca="1">COUNTIF($E$18:$OK$18,"*休30休*")</f>
        <v>0</v>
      </c>
      <c r="BL40" s="158"/>
      <c r="BM40" s="223">
        <f ca="1">COUNTIF($E$18:$OK$18,"*休31休*")</f>
        <v>0</v>
      </c>
      <c r="BN40" s="158"/>
      <c r="BO40" s="223">
        <f ca="1">COUNTIF($E$18:$OK$18,"*休32休*")</f>
        <v>0</v>
      </c>
      <c r="BP40" s="158"/>
      <c r="BQ40" s="223">
        <f ca="1">COUNTIF($E$18:$OK$18,"*休33休*")</f>
        <v>0</v>
      </c>
      <c r="BR40" s="158"/>
      <c r="BS40" s="223">
        <f ca="1">COUNTIF($E$18:$OK$18,"*休34休*")</f>
        <v>0</v>
      </c>
      <c r="BT40" s="158"/>
      <c r="BU40" s="223">
        <f ca="1">COUNTIF($E$18:$OK$18,"*休35休*")</f>
        <v>0</v>
      </c>
      <c r="BV40" s="158"/>
      <c r="BW40" s="223">
        <f ca="1">COUNTIF($E$18:$OK$18,"*休36休*")</f>
        <v>0</v>
      </c>
      <c r="BX40" s="158"/>
      <c r="BY40" s="223">
        <f ca="1">COUNTIF($E$18:$OK$18,"*休37休*")</f>
        <v>0</v>
      </c>
      <c r="BZ40" s="158"/>
      <c r="CA40" s="223">
        <f ca="1">COUNTIF($E$18:$OK$18,"*休38休*")</f>
        <v>0</v>
      </c>
      <c r="CB40" s="158"/>
      <c r="CC40" s="223">
        <f ca="1">COUNTIF($E$18:$OK$18,"*休39休*")</f>
        <v>0</v>
      </c>
      <c r="CD40" s="158"/>
      <c r="CE40" s="223">
        <f ca="1">COUNTIF($E$18:$OK$18,"*休40休*")</f>
        <v>0</v>
      </c>
      <c r="CF40" s="158"/>
      <c r="CG40" s="223">
        <f ca="1">COUNTIF($E$18:$OK$18,"*休41休*")</f>
        <v>0</v>
      </c>
      <c r="CH40" s="158"/>
      <c r="CI40" s="223">
        <f ca="1">COUNTIF($E$18:$OK$18,"*休42休*")</f>
        <v>0</v>
      </c>
      <c r="CJ40" s="158"/>
      <c r="CK40" s="223">
        <f ca="1">COUNTIF($E$18:$OK$18,"*休43休*")</f>
        <v>0</v>
      </c>
      <c r="CL40" s="158"/>
      <c r="CM40" s="223">
        <f ca="1">COUNTIF($E$18:$OK$18,"*休44休*")</f>
        <v>0</v>
      </c>
      <c r="CN40" s="158"/>
      <c r="CO40" s="223">
        <f ca="1">COUNTIF($E$18:$OK$18,"*休45休*")</f>
        <v>0</v>
      </c>
      <c r="CP40" s="158"/>
      <c r="CQ40" s="223">
        <f ca="1">COUNTIF($E$18:$OK$18,"*休46休*")</f>
        <v>0</v>
      </c>
      <c r="CR40" s="158"/>
      <c r="CS40" s="223">
        <f ca="1">COUNTIF($E$18:$OK$18,"*休47休*")</f>
        <v>0</v>
      </c>
      <c r="CT40" s="158"/>
      <c r="CU40" s="223">
        <f ca="1">COUNTIF($E$18:$OK$18,"*休48休*")</f>
        <v>0</v>
      </c>
      <c r="CV40" s="158"/>
      <c r="CW40" s="223">
        <f ca="1">COUNTIF($E$18:$OK$18,"*休49休*")</f>
        <v>0</v>
      </c>
      <c r="CX40" s="158"/>
      <c r="CY40" s="223">
        <f ca="1">COUNTIF($E$18:$OK$18,"*休50休*")</f>
        <v>0</v>
      </c>
      <c r="CZ40" s="158"/>
      <c r="DA40" s="223">
        <f ca="1">COUNTIF($E$18:$OK$18,"*休51休*")</f>
        <v>0</v>
      </c>
      <c r="DB40" s="158"/>
      <c r="DC40" s="223">
        <f ca="1">COUNTIF($E$18:$OK$18,"*休52休*")</f>
        <v>0</v>
      </c>
      <c r="DD40" s="158"/>
      <c r="DE40" s="223">
        <f ca="1">COUNTIF($E$18:$OK$18,"*休53休*")</f>
        <v>0</v>
      </c>
      <c r="DF40" s="158"/>
      <c r="DG40" s="223">
        <f ca="1">COUNTIF($E$18:$OK$18,"*休54休*")</f>
        <v>0</v>
      </c>
      <c r="DH40" s="158"/>
      <c r="DI40" s="223">
        <f ca="1">COUNTIF($E$18:$OK$18,"*休55休*")</f>
        <v>0</v>
      </c>
      <c r="DJ40" s="158"/>
      <c r="DK40" s="223">
        <f ca="1">COUNTIF($E$18:$OK$18,"*休56休*")</f>
        <v>0</v>
      </c>
      <c r="DL40" s="158"/>
      <c r="DM40" s="223">
        <f ca="1">COUNTIF($E$18:$OK$18,"*休57休*")</f>
        <v>0</v>
      </c>
      <c r="DN40" s="158"/>
      <c r="DO40" s="223">
        <f ca="1">COUNTIF($E$18:$OK$18,"*休58休*")</f>
        <v>0</v>
      </c>
      <c r="DP40" s="158"/>
      <c r="DQ40" s="223">
        <f ca="1">COUNTIF($E$18:$OK$18,"*休59休*")</f>
        <v>0</v>
      </c>
      <c r="DR40" s="158"/>
      <c r="DS40" s="223">
        <f ca="1">COUNTIF($E$18:$OK$18,"*休60休*")</f>
        <v>0</v>
      </c>
      <c r="DT40" s="158"/>
      <c r="DU40" s="223">
        <f ca="1">COUNTIF($E$18:$OK$18,"*休61休*")</f>
        <v>0</v>
      </c>
      <c r="DV40" s="158"/>
    </row>
    <row r="41" spans="2:129" ht="13.5" customHeight="1" x14ac:dyDescent="0.15">
      <c r="B41" s="223" t="s">
        <v>10</v>
      </c>
      <c r="C41" s="403" t="s">
        <v>234</v>
      </c>
      <c r="D41" s="158"/>
      <c r="E41" s="223">
        <f ca="1">COUNTIF($E$19:$OK$19,"*休1休*")</f>
        <v>0</v>
      </c>
      <c r="F41" s="158"/>
      <c r="G41" s="223">
        <f ca="1">COUNTIF($E$19:$OK$19,"*休2休*")</f>
        <v>0</v>
      </c>
      <c r="H41" s="158"/>
      <c r="I41" s="223">
        <f ca="1">COUNTIF($E$19:$OK$19,"*休3休*")</f>
        <v>0</v>
      </c>
      <c r="J41" s="158"/>
      <c r="K41" s="223">
        <f ca="1">COUNTIF($E$19:$OK$19,"*休4休*")</f>
        <v>0</v>
      </c>
      <c r="L41" s="158"/>
      <c r="M41" s="223">
        <f ca="1">COUNTIF($E$19:$OK$19,"*休5休*")</f>
        <v>0</v>
      </c>
      <c r="N41" s="158"/>
      <c r="O41" s="223">
        <f ca="1">COUNTIF($E$19:$OK$19,"*休6休*")</f>
        <v>0</v>
      </c>
      <c r="P41" s="158"/>
      <c r="Q41" s="223">
        <f ca="1">COUNTIF($E$19:$OK$19,"*休7休*")</f>
        <v>0</v>
      </c>
      <c r="R41" s="158"/>
      <c r="S41" s="223">
        <f ca="1">COUNTIF($E$19:$OK$19,"*休8休*")</f>
        <v>0</v>
      </c>
      <c r="T41" s="158"/>
      <c r="U41" s="223">
        <f ca="1">COUNTIF($E$19:$OK$19,"*休9休*")</f>
        <v>0</v>
      </c>
      <c r="V41" s="158"/>
      <c r="W41" s="223">
        <f ca="1">COUNTIF($E$19:$OK$19,"*休10休*")</f>
        <v>0</v>
      </c>
      <c r="X41" s="158"/>
      <c r="Y41" s="223">
        <f ca="1">COUNTIF($E$19:$OK$19,"*休11休*")</f>
        <v>0</v>
      </c>
      <c r="Z41" s="158"/>
      <c r="AA41" s="223">
        <f ca="1">COUNTIF($E$19:$OK$19,"*休12休*")</f>
        <v>0</v>
      </c>
      <c r="AB41" s="158"/>
      <c r="AC41" s="223">
        <f ca="1">COUNTIF($E$19:$OK$19,"*休13休*")</f>
        <v>0</v>
      </c>
      <c r="AD41" s="158"/>
      <c r="AE41" s="223">
        <f ca="1">COUNTIF($E$19:$OK$19,"*休14休*")</f>
        <v>0</v>
      </c>
      <c r="AF41" s="158"/>
      <c r="AG41" s="223">
        <f ca="1">COUNTIF($E$19:$OK$19,"*休15休*")</f>
        <v>0</v>
      </c>
      <c r="AH41" s="158"/>
      <c r="AI41" s="223">
        <f ca="1">COUNTIF($E$19:$OK$19,"*休16休*")</f>
        <v>0</v>
      </c>
      <c r="AJ41" s="158"/>
      <c r="AK41" s="223">
        <f ca="1">COUNTIF($E$19:$OK$19,"*休17休*")</f>
        <v>0</v>
      </c>
      <c r="AL41" s="158"/>
      <c r="AM41" s="223">
        <f ca="1">COUNTIF($E$19:$OK$19,"*休18休*")</f>
        <v>0</v>
      </c>
      <c r="AN41" s="158"/>
      <c r="AO41" s="223">
        <f ca="1">COUNTIF($E$19:$OK$19,"*休19休*")</f>
        <v>0</v>
      </c>
      <c r="AP41" s="158"/>
      <c r="AQ41" s="223">
        <f ca="1">COUNTIF($E$19:$OK$19,"*休20休*")</f>
        <v>0</v>
      </c>
      <c r="AR41" s="158"/>
      <c r="AS41" s="223">
        <f ca="1">COUNTIF($E$19:$OK$19,"*休21休*")</f>
        <v>0</v>
      </c>
      <c r="AT41" s="158"/>
      <c r="AU41" s="223">
        <f ca="1">COUNTIF($E$19:$OK$19,"*休22休*")</f>
        <v>0</v>
      </c>
      <c r="AV41" s="158"/>
      <c r="AW41" s="223">
        <f ca="1">COUNTIF($E$19:$OK$19,"*休23休*")</f>
        <v>0</v>
      </c>
      <c r="AX41" s="158"/>
      <c r="AY41" s="223">
        <f ca="1">COUNTIF($E$19:$OK$19,"*休24休*")</f>
        <v>0</v>
      </c>
      <c r="AZ41" s="158"/>
      <c r="BA41" s="223">
        <f ca="1">COUNTIF($E$19:$OK$19,"*休25休*")</f>
        <v>0</v>
      </c>
      <c r="BB41" s="158"/>
      <c r="BC41" s="223">
        <f ca="1">COUNTIF($E$19:$OK$19,"*休26休*")</f>
        <v>0</v>
      </c>
      <c r="BD41" s="158"/>
      <c r="BE41" s="223">
        <f ca="1">COUNTIF($E$19:$OK$19,"*休27休*")</f>
        <v>0</v>
      </c>
      <c r="BF41" s="158"/>
      <c r="BG41" s="223">
        <f ca="1">COUNTIF($E$19:$OK$19,"*休28休*")</f>
        <v>0</v>
      </c>
      <c r="BH41" s="158"/>
      <c r="BI41" s="223">
        <f ca="1">COUNTIF($E$19:$OK$19,"*休29休*")</f>
        <v>0</v>
      </c>
      <c r="BJ41" s="158"/>
      <c r="BK41" s="223">
        <f ca="1">COUNTIF($E$19:$OK$19,"*休30休*")</f>
        <v>0</v>
      </c>
      <c r="BL41" s="158"/>
      <c r="BM41" s="223">
        <f ca="1">COUNTIF($E$19:$OK$19,"*休31休*")</f>
        <v>0</v>
      </c>
      <c r="BN41" s="158"/>
      <c r="BO41" s="223">
        <f ca="1">COUNTIF($E$19:$OK$19,"*休32休*")</f>
        <v>0</v>
      </c>
      <c r="BP41" s="158"/>
      <c r="BQ41" s="223">
        <f ca="1">COUNTIF($E$19:$OK$19,"*休33休*")</f>
        <v>0</v>
      </c>
      <c r="BR41" s="158"/>
      <c r="BS41" s="223">
        <f ca="1">COUNTIF($E$19:$OK$19,"*休34休*")</f>
        <v>0</v>
      </c>
      <c r="BT41" s="158"/>
      <c r="BU41" s="223">
        <f ca="1">COUNTIF($E$19:$OK$19,"*休35休*")</f>
        <v>0</v>
      </c>
      <c r="BV41" s="158"/>
      <c r="BW41" s="223">
        <f ca="1">COUNTIF($E$19:$OK$19,"*休36休*")</f>
        <v>0</v>
      </c>
      <c r="BX41" s="158"/>
      <c r="BY41" s="223">
        <f ca="1">COUNTIF($E$19:$OK$19,"*休37休*")</f>
        <v>0</v>
      </c>
      <c r="BZ41" s="158"/>
      <c r="CA41" s="223">
        <f ca="1">COUNTIF($E$19:$OK$19,"*休38休*")</f>
        <v>0</v>
      </c>
      <c r="CB41" s="158"/>
      <c r="CC41" s="223">
        <f ca="1">COUNTIF($E$19:$OK$19,"*休39休*")</f>
        <v>0</v>
      </c>
      <c r="CD41" s="158"/>
      <c r="CE41" s="223">
        <f ca="1">COUNTIF($E$19:$OK$19,"*休40休*")</f>
        <v>0</v>
      </c>
      <c r="CF41" s="158"/>
      <c r="CG41" s="223">
        <f ca="1">COUNTIF($E$19:$OK$19,"*休41休*")</f>
        <v>0</v>
      </c>
      <c r="CH41" s="158"/>
      <c r="CI41" s="223">
        <f ca="1">COUNTIF($E$19:$OK$19,"*休42休*")</f>
        <v>0</v>
      </c>
      <c r="CJ41" s="158"/>
      <c r="CK41" s="223">
        <f ca="1">COUNTIF($E$19:$OK$19,"*休43休*")</f>
        <v>0</v>
      </c>
      <c r="CL41" s="158"/>
      <c r="CM41" s="223">
        <f ca="1">COUNTIF($E$19:$OK$19,"*休44休*")</f>
        <v>0</v>
      </c>
      <c r="CN41" s="158"/>
      <c r="CO41" s="223">
        <f ca="1">COUNTIF($E$19:$OK$19,"*休45休*")</f>
        <v>0</v>
      </c>
      <c r="CP41" s="158"/>
      <c r="CQ41" s="223">
        <f ca="1">COUNTIF($E$19:$OK$19,"*休46休*")</f>
        <v>0</v>
      </c>
      <c r="CR41" s="158"/>
      <c r="CS41" s="223">
        <f ca="1">COUNTIF($E$19:$OK$19,"*休47休*")</f>
        <v>0</v>
      </c>
      <c r="CT41" s="158"/>
      <c r="CU41" s="223">
        <f ca="1">COUNTIF($E$19:$OK$19,"*休48休*")</f>
        <v>0</v>
      </c>
      <c r="CV41" s="158"/>
      <c r="CW41" s="223">
        <f ca="1">COUNTIF($E$19:$OK$19,"*休49休*")</f>
        <v>0</v>
      </c>
      <c r="CX41" s="158"/>
      <c r="CY41" s="223">
        <f ca="1">COUNTIF($E$19:$OK$19,"*休50休*")</f>
        <v>0</v>
      </c>
      <c r="CZ41" s="158"/>
      <c r="DA41" s="223">
        <f ca="1">COUNTIF($E$19:$OK$19,"*休51休*")</f>
        <v>0</v>
      </c>
      <c r="DB41" s="158"/>
      <c r="DC41" s="223">
        <f ca="1">COUNTIF($E$19:$OK$19,"*休52休*")</f>
        <v>0</v>
      </c>
      <c r="DD41" s="158"/>
      <c r="DE41" s="223">
        <f ca="1">COUNTIF($E$19:$OK$19,"*休53休*")</f>
        <v>0</v>
      </c>
      <c r="DF41" s="158"/>
      <c r="DG41" s="223">
        <f ca="1">COUNTIF($E$19:$OK$19,"*休54休*")</f>
        <v>0</v>
      </c>
      <c r="DH41" s="158"/>
      <c r="DI41" s="223">
        <f ca="1">COUNTIF($E$19:$OK$19,"*休55休*")</f>
        <v>0</v>
      </c>
      <c r="DJ41" s="158"/>
      <c r="DK41" s="223">
        <f ca="1">COUNTIF($E$19:$OK$19,"*休56休*")</f>
        <v>0</v>
      </c>
      <c r="DL41" s="158"/>
      <c r="DM41" s="223">
        <f ca="1">COUNTIF($E$19:$OK$19,"*休57休*")</f>
        <v>0</v>
      </c>
      <c r="DN41" s="158"/>
      <c r="DO41" s="223">
        <f ca="1">COUNTIF($E$19:$OK$19,"*休58休*")</f>
        <v>0</v>
      </c>
      <c r="DP41" s="158"/>
      <c r="DQ41" s="223">
        <f ca="1">COUNTIF($E$19:$OK$19,"*休59休*")</f>
        <v>0</v>
      </c>
      <c r="DR41" s="158"/>
      <c r="DS41" s="223">
        <f ca="1">COUNTIF($E$19:$OK$19,"*休60休*")</f>
        <v>0</v>
      </c>
      <c r="DT41" s="158"/>
      <c r="DU41" s="223">
        <f ca="1">COUNTIF($E$19:$OK$19,"*休61休*")</f>
        <v>0</v>
      </c>
      <c r="DV41" s="158"/>
    </row>
    <row r="42" spans="2:129" ht="13.5" customHeight="1" x14ac:dyDescent="0.15">
      <c r="B42" s="223" t="s">
        <v>10</v>
      </c>
      <c r="C42" s="402" t="s">
        <v>108</v>
      </c>
      <c r="D42" s="158"/>
      <c r="E42" s="223">
        <f ca="1">COUNTIF($E$20:$OK$20,"*休1休*")</f>
        <v>0</v>
      </c>
      <c r="F42" s="158"/>
      <c r="G42" s="223">
        <f ca="1">COUNTIF($E$20:$OK$20,"*休2休*")</f>
        <v>0</v>
      </c>
      <c r="H42" s="158"/>
      <c r="I42" s="223">
        <f ca="1">COUNTIF($E$20:$OK$20,"*休3休*")</f>
        <v>0</v>
      </c>
      <c r="J42" s="158"/>
      <c r="K42" s="223">
        <f ca="1">COUNTIF($E$20:$OK$20,"*休4休*")</f>
        <v>0</v>
      </c>
      <c r="L42" s="158"/>
      <c r="M42" s="223">
        <f ca="1">COUNTIF($E$20:$OK$20,"*休5休*")</f>
        <v>0</v>
      </c>
      <c r="N42" s="158"/>
      <c r="O42" s="223">
        <f ca="1">COUNTIF($E$20:$OK$20,"*休6休*")</f>
        <v>0</v>
      </c>
      <c r="P42" s="158"/>
      <c r="Q42" s="223">
        <f ca="1">COUNTIF($E$20:$OK$20,"*休7休*")</f>
        <v>0</v>
      </c>
      <c r="R42" s="158"/>
      <c r="S42" s="223">
        <f ca="1">COUNTIF($E$20:$OK$20,"*休8休*")</f>
        <v>0</v>
      </c>
      <c r="T42" s="158"/>
      <c r="U42" s="223">
        <f ca="1">COUNTIF($E$20:$OK$20,"*休9休*")</f>
        <v>0</v>
      </c>
      <c r="V42" s="158"/>
      <c r="W42" s="223">
        <f ca="1">COUNTIF($E$20:$OK$20,"*休10休*")</f>
        <v>0</v>
      </c>
      <c r="X42" s="158"/>
      <c r="Y42" s="223">
        <f ca="1">COUNTIF($E$20:$OK$20,"*休11休*")</f>
        <v>0</v>
      </c>
      <c r="Z42" s="158"/>
      <c r="AA42" s="223">
        <f ca="1">COUNTIF($E$20:$OK$20,"*休12休*")</f>
        <v>0</v>
      </c>
      <c r="AB42" s="158"/>
      <c r="AC42" s="223">
        <f ca="1">COUNTIF($E$20:$OK$20,"*休13休*")</f>
        <v>0</v>
      </c>
      <c r="AD42" s="158"/>
      <c r="AE42" s="223">
        <f ca="1">COUNTIF($E$20:$OK$20,"*休14休*")</f>
        <v>0</v>
      </c>
      <c r="AF42" s="158"/>
      <c r="AG42" s="223">
        <f ca="1">COUNTIF($E$20:$OK$20,"*休15休*")</f>
        <v>0</v>
      </c>
      <c r="AH42" s="158"/>
      <c r="AI42" s="223">
        <f ca="1">COUNTIF($E$20:$OK$20,"*休16休*")</f>
        <v>0</v>
      </c>
      <c r="AJ42" s="158"/>
      <c r="AK42" s="223">
        <f ca="1">COUNTIF($E$20:$OK$20,"*休17休*")</f>
        <v>0</v>
      </c>
      <c r="AL42" s="158"/>
      <c r="AM42" s="223">
        <f ca="1">COUNTIF($E$20:$OK$20,"*休18休*")</f>
        <v>0</v>
      </c>
      <c r="AN42" s="158"/>
      <c r="AO42" s="223">
        <f ca="1">COUNTIF($E$20:$OK$20,"*休19休*")</f>
        <v>0</v>
      </c>
      <c r="AP42" s="158"/>
      <c r="AQ42" s="223">
        <f ca="1">COUNTIF($E$20:$OK$20,"*休20休*")</f>
        <v>0</v>
      </c>
      <c r="AR42" s="158"/>
      <c r="AS42" s="223">
        <f ca="1">COUNTIF($E$20:$OK$20,"*休21休*")</f>
        <v>0</v>
      </c>
      <c r="AT42" s="158"/>
      <c r="AU42" s="223">
        <f ca="1">COUNTIF($E$20:$OK$20,"*休22休*")</f>
        <v>0</v>
      </c>
      <c r="AV42" s="158"/>
      <c r="AW42" s="223">
        <f ca="1">COUNTIF($E$20:$OK$20,"*休23休*")</f>
        <v>0</v>
      </c>
      <c r="AX42" s="158"/>
      <c r="AY42" s="223">
        <f ca="1">COUNTIF($E$20:$OK$20,"*休24休*")</f>
        <v>0</v>
      </c>
      <c r="AZ42" s="158"/>
      <c r="BA42" s="223">
        <f ca="1">COUNTIF($E$20:$OK$20,"*休25休*")</f>
        <v>0</v>
      </c>
      <c r="BB42" s="158"/>
      <c r="BC42" s="223">
        <f ca="1">COUNTIF($E$20:$OK$20,"*休26休*")</f>
        <v>0</v>
      </c>
      <c r="BD42" s="158"/>
      <c r="BE42" s="223">
        <f ca="1">COUNTIF($E$20:$OK$20,"*休27休*")</f>
        <v>0</v>
      </c>
      <c r="BF42" s="158"/>
      <c r="BG42" s="223">
        <f ca="1">COUNTIF($E$20:$OK$20,"*休28休*")</f>
        <v>0</v>
      </c>
      <c r="BH42" s="158"/>
      <c r="BI42" s="223">
        <f ca="1">COUNTIF($E$20:$OK$20,"*休29休*")</f>
        <v>0</v>
      </c>
      <c r="BJ42" s="158"/>
      <c r="BK42" s="223">
        <f ca="1">COUNTIF($E$20:$OK$20,"*休30休*")</f>
        <v>0</v>
      </c>
      <c r="BL42" s="158"/>
      <c r="BM42" s="223">
        <f ca="1">COUNTIF($E$20:$OK$20,"*休31休*")</f>
        <v>0</v>
      </c>
      <c r="BN42" s="158"/>
      <c r="BO42" s="223">
        <f ca="1">COUNTIF($E$20:$OK$20,"*休32休*")</f>
        <v>0</v>
      </c>
      <c r="BP42" s="158"/>
      <c r="BQ42" s="223">
        <f ca="1">COUNTIF($E$20:$OK$20,"*休33休*")</f>
        <v>0</v>
      </c>
      <c r="BR42" s="158"/>
      <c r="BS42" s="223">
        <f ca="1">COUNTIF($E$20:$OK$20,"*休34休*")</f>
        <v>0</v>
      </c>
      <c r="BT42" s="158"/>
      <c r="BU42" s="223">
        <f ca="1">COUNTIF($E$20:$OK$20,"*休35休*")</f>
        <v>0</v>
      </c>
      <c r="BV42" s="158"/>
      <c r="BW42" s="223">
        <f ca="1">COUNTIF($E$20:$OK$20,"*休36休*")</f>
        <v>0</v>
      </c>
      <c r="BX42" s="158"/>
      <c r="BY42" s="223">
        <f ca="1">COUNTIF($E$20:$OK$20,"*休37休*")</f>
        <v>0</v>
      </c>
      <c r="BZ42" s="158"/>
      <c r="CA42" s="223">
        <f ca="1">COUNTIF($E$20:$OK$20,"*休38休*")</f>
        <v>0</v>
      </c>
      <c r="CB42" s="158"/>
      <c r="CC42" s="223">
        <f ca="1">COUNTIF($E$20:$OK$20,"*休39休*")</f>
        <v>0</v>
      </c>
      <c r="CD42" s="158"/>
      <c r="CE42" s="223">
        <f ca="1">COUNTIF($E$20:$OK$20,"*休40休*")</f>
        <v>0</v>
      </c>
      <c r="CF42" s="158"/>
      <c r="CG42" s="223">
        <f ca="1">COUNTIF($E$20:$OK$20,"*休41休*")</f>
        <v>0</v>
      </c>
      <c r="CH42" s="158"/>
      <c r="CI42" s="223">
        <f ca="1">COUNTIF($E$20:$OK$20,"*休42休*")</f>
        <v>0</v>
      </c>
      <c r="CJ42" s="158"/>
      <c r="CK42" s="223">
        <f ca="1">COUNTIF($E$20:$OK$20,"*休43休*")</f>
        <v>0</v>
      </c>
      <c r="CL42" s="158"/>
      <c r="CM42" s="223">
        <f ca="1">COUNTIF($E$20:$OK$20,"*休44休*")</f>
        <v>0</v>
      </c>
      <c r="CN42" s="158"/>
      <c r="CO42" s="223">
        <f ca="1">COUNTIF($E$20:$OK$20,"*休45休*")</f>
        <v>0</v>
      </c>
      <c r="CP42" s="158"/>
      <c r="CQ42" s="223">
        <f ca="1">COUNTIF($E$20:$OK$20,"*休46休*")</f>
        <v>0</v>
      </c>
      <c r="CR42" s="158"/>
      <c r="CS42" s="223">
        <f ca="1">COUNTIF($E$20:$OK$20,"*休47休*")</f>
        <v>0</v>
      </c>
      <c r="CT42" s="158"/>
      <c r="CU42" s="223">
        <f ca="1">COUNTIF($E$20:$OK$20,"*休48休*")</f>
        <v>0</v>
      </c>
      <c r="CV42" s="158"/>
      <c r="CW42" s="223">
        <f ca="1">COUNTIF($E$20:$OK$20,"*休49休*")</f>
        <v>0</v>
      </c>
      <c r="CX42" s="158"/>
      <c r="CY42" s="223">
        <f ca="1">COUNTIF($E$20:$OK$20,"*休50休*")</f>
        <v>0</v>
      </c>
      <c r="CZ42" s="158"/>
      <c r="DA42" s="223">
        <f ca="1">COUNTIF($E$20:$OK$20,"*休51休*")</f>
        <v>0</v>
      </c>
      <c r="DB42" s="158"/>
      <c r="DC42" s="223">
        <f ca="1">COUNTIF($E$20:$OK$20,"*休52休*")</f>
        <v>0</v>
      </c>
      <c r="DD42" s="158"/>
      <c r="DE42" s="223">
        <f ca="1">COUNTIF($E$20:$OK$20,"*休53休*")</f>
        <v>0</v>
      </c>
      <c r="DF42" s="158"/>
      <c r="DG42" s="223">
        <f ca="1">COUNTIF($E$20:$OK$20,"*休54休*")</f>
        <v>0</v>
      </c>
      <c r="DH42" s="158"/>
      <c r="DI42" s="223">
        <f ca="1">COUNTIF($E$20:$OK$20,"*休55休*")</f>
        <v>0</v>
      </c>
      <c r="DJ42" s="158"/>
      <c r="DK42" s="223">
        <f ca="1">COUNTIF($E$20:$OK$20,"*休56休*")</f>
        <v>0</v>
      </c>
      <c r="DL42" s="158"/>
      <c r="DM42" s="223">
        <f ca="1">COUNTIF($E$20:$OK$20,"*休57休*")</f>
        <v>0</v>
      </c>
      <c r="DN42" s="158"/>
      <c r="DO42" s="223">
        <f ca="1">COUNTIF($E$20:$OK$20,"*休58休*")</f>
        <v>0</v>
      </c>
      <c r="DP42" s="158"/>
      <c r="DQ42" s="223">
        <f ca="1">COUNTIF($E$20:$OK$20,"*休59休*")</f>
        <v>0</v>
      </c>
      <c r="DR42" s="158"/>
      <c r="DS42" s="223">
        <f ca="1">COUNTIF($E$20:$OK$20,"*休60休*")</f>
        <v>0</v>
      </c>
      <c r="DT42" s="158"/>
      <c r="DU42" s="223">
        <f ca="1">COUNTIF($E$20:$OK$20,"*休61休*")</f>
        <v>0</v>
      </c>
      <c r="DV42" s="158"/>
    </row>
    <row r="43" spans="2:129" ht="13.5" customHeight="1" thickBot="1" x14ac:dyDescent="0.2">
      <c r="B43" s="382" t="s">
        <v>227</v>
      </c>
      <c r="C43" s="383"/>
      <c r="D43" s="384"/>
      <c r="E43" s="335"/>
      <c r="F43" s="159"/>
      <c r="G43" s="335"/>
      <c r="H43" s="159"/>
      <c r="I43" s="335"/>
      <c r="J43" s="159"/>
      <c r="K43" s="335"/>
      <c r="L43" s="159"/>
      <c r="M43" s="335"/>
      <c r="N43" s="159"/>
      <c r="O43" s="335"/>
      <c r="P43" s="159"/>
      <c r="Q43" s="335"/>
      <c r="R43" s="159"/>
      <c r="S43" s="335"/>
      <c r="T43" s="159"/>
      <c r="U43" s="335"/>
      <c r="V43" s="159"/>
      <c r="W43" s="335"/>
      <c r="X43" s="159"/>
      <c r="Y43" s="335"/>
      <c r="Z43" s="159"/>
      <c r="AA43" s="335"/>
      <c r="AB43" s="159"/>
      <c r="AC43" s="335"/>
      <c r="AD43" s="159"/>
      <c r="AE43" s="335"/>
      <c r="AF43" s="159"/>
      <c r="AG43" s="335"/>
      <c r="AH43" s="159"/>
      <c r="AI43" s="335"/>
      <c r="AJ43" s="159"/>
      <c r="AK43" s="335"/>
      <c r="AL43" s="159"/>
      <c r="AM43" s="335"/>
      <c r="AN43" s="159"/>
      <c r="AO43" s="335"/>
      <c r="AP43" s="159"/>
      <c r="AQ43" s="335"/>
      <c r="AR43" s="159"/>
      <c r="AS43" s="335"/>
      <c r="AT43" s="159"/>
      <c r="AU43" s="335"/>
      <c r="AV43" s="159"/>
      <c r="AW43" s="335"/>
      <c r="AX43" s="159"/>
      <c r="AY43" s="335"/>
      <c r="AZ43" s="159"/>
      <c r="BA43" s="335"/>
      <c r="BB43" s="159"/>
      <c r="BC43" s="335"/>
      <c r="BD43" s="159"/>
      <c r="BE43" s="335"/>
      <c r="BF43" s="159"/>
      <c r="BG43" s="335"/>
      <c r="BH43" s="159"/>
      <c r="BI43" s="335"/>
      <c r="BJ43" s="159"/>
      <c r="BK43" s="335"/>
      <c r="BL43" s="159"/>
      <c r="BM43" s="335"/>
      <c r="BN43" s="159"/>
      <c r="BO43" s="335"/>
      <c r="BP43" s="159"/>
      <c r="BQ43" s="335"/>
      <c r="BR43" s="159"/>
      <c r="BS43" s="335"/>
      <c r="BT43" s="159"/>
      <c r="BU43" s="335"/>
      <c r="BV43" s="159"/>
      <c r="BW43" s="335"/>
      <c r="BX43" s="159"/>
      <c r="BY43" s="335"/>
      <c r="BZ43" s="159"/>
      <c r="CA43" s="335"/>
      <c r="CB43" s="159"/>
      <c r="CC43" s="335"/>
      <c r="CD43" s="159"/>
      <c r="CE43" s="335"/>
      <c r="CF43" s="159"/>
      <c r="CG43" s="335"/>
      <c r="CH43" s="159"/>
      <c r="CI43" s="335"/>
      <c r="CJ43" s="159"/>
      <c r="CK43" s="335"/>
      <c r="CL43" s="159"/>
      <c r="CM43" s="335"/>
      <c r="CN43" s="159"/>
      <c r="CO43" s="335"/>
      <c r="CP43" s="159"/>
      <c r="CQ43" s="335"/>
      <c r="CR43" s="159"/>
      <c r="CS43" s="335"/>
      <c r="CT43" s="159"/>
      <c r="CU43" s="335"/>
      <c r="CV43" s="159"/>
      <c r="CW43" s="335"/>
      <c r="CX43" s="159"/>
      <c r="CY43" s="335"/>
      <c r="CZ43" s="159"/>
      <c r="DA43" s="335"/>
      <c r="DB43" s="159"/>
      <c r="DC43" s="335"/>
      <c r="DD43" s="159"/>
      <c r="DE43" s="335"/>
      <c r="DF43" s="159"/>
      <c r="DG43" s="335"/>
      <c r="DH43" s="159"/>
      <c r="DI43" s="335"/>
      <c r="DJ43" s="159"/>
      <c r="DK43" s="335"/>
      <c r="DL43" s="159"/>
      <c r="DM43" s="335"/>
      <c r="DN43" s="159"/>
      <c r="DO43" s="335"/>
      <c r="DP43" s="159"/>
      <c r="DQ43" s="335"/>
      <c r="DR43" s="159"/>
      <c r="DS43" s="335"/>
      <c r="DT43" s="159"/>
      <c r="DU43" s="335"/>
      <c r="DV43" s="159"/>
    </row>
    <row r="44" spans="2:129" ht="13.5" customHeight="1" x14ac:dyDescent="0.15">
      <c r="B44" s="356" t="s">
        <v>9</v>
      </c>
      <c r="C44" s="404" t="s">
        <v>234</v>
      </c>
      <c r="D44" s="357"/>
      <c r="E44" s="356">
        <f ca="1">E29-E34</f>
        <v>0</v>
      </c>
      <c r="F44" s="357"/>
      <c r="G44" s="356">
        <f ca="1">G29-G34</f>
        <v>0</v>
      </c>
      <c r="H44" s="357"/>
      <c r="I44" s="356">
        <f ca="1">I29-I34</f>
        <v>0</v>
      </c>
      <c r="J44" s="357"/>
      <c r="K44" s="356">
        <f ca="1">K29-K34</f>
        <v>0</v>
      </c>
      <c r="L44" s="357"/>
      <c r="M44" s="356">
        <f ca="1">M29-M34</f>
        <v>0</v>
      </c>
      <c r="N44" s="357"/>
      <c r="O44" s="356">
        <f ca="1">O29-O34</f>
        <v>0</v>
      </c>
      <c r="P44" s="357"/>
      <c r="Q44" s="356">
        <f ca="1">Q29-Q34</f>
        <v>0</v>
      </c>
      <c r="R44" s="357"/>
      <c r="S44" s="356">
        <f ca="1">S29-S34</f>
        <v>0</v>
      </c>
      <c r="T44" s="357"/>
      <c r="U44" s="356">
        <f ca="1">U29-U34</f>
        <v>0</v>
      </c>
      <c r="V44" s="357"/>
      <c r="W44" s="356">
        <f ca="1">W29-W34</f>
        <v>0</v>
      </c>
      <c r="X44" s="357"/>
      <c r="Y44" s="356">
        <f ca="1">Y29-Y34</f>
        <v>0</v>
      </c>
      <c r="Z44" s="357"/>
      <c r="AA44" s="356">
        <f ca="1">AA29-AA34</f>
        <v>0</v>
      </c>
      <c r="AB44" s="357"/>
      <c r="AC44" s="356">
        <f ca="1">AC29-AC34</f>
        <v>0</v>
      </c>
      <c r="AD44" s="357"/>
      <c r="AE44" s="356">
        <f ca="1">AE29-AE34</f>
        <v>0</v>
      </c>
      <c r="AF44" s="357"/>
      <c r="AG44" s="356">
        <f ca="1">AG29-AG34</f>
        <v>0</v>
      </c>
      <c r="AH44" s="357"/>
      <c r="AI44" s="356">
        <f ca="1">AI29-AI34</f>
        <v>0</v>
      </c>
      <c r="AJ44" s="357"/>
      <c r="AK44" s="356">
        <f ca="1">AK29-AK34</f>
        <v>0</v>
      </c>
      <c r="AL44" s="357"/>
      <c r="AM44" s="356">
        <f ca="1">AM29-AM34</f>
        <v>0</v>
      </c>
      <c r="AN44" s="357"/>
      <c r="AO44" s="356">
        <f ca="1">AO29-AO34</f>
        <v>0</v>
      </c>
      <c r="AP44" s="357"/>
      <c r="AQ44" s="356">
        <f ca="1">AQ29-AQ34</f>
        <v>0</v>
      </c>
      <c r="AR44" s="357"/>
      <c r="AS44" s="356">
        <f ca="1">AS29-AS34</f>
        <v>0</v>
      </c>
      <c r="AT44" s="357"/>
      <c r="AU44" s="356">
        <f ca="1">AU29-AU34</f>
        <v>0</v>
      </c>
      <c r="AV44" s="357"/>
      <c r="AW44" s="356">
        <f ca="1">AW29-AW34</f>
        <v>0</v>
      </c>
      <c r="AX44" s="357"/>
      <c r="AY44" s="356">
        <f ca="1">AY29-AY34</f>
        <v>0</v>
      </c>
      <c r="AZ44" s="357"/>
      <c r="BA44" s="356">
        <f ca="1">BA29-BA34</f>
        <v>0</v>
      </c>
      <c r="BB44" s="357"/>
      <c r="BC44" s="356">
        <f ca="1">BC29-BC34</f>
        <v>0</v>
      </c>
      <c r="BD44" s="357"/>
      <c r="BE44" s="356">
        <f ca="1">BE29-BE34</f>
        <v>0</v>
      </c>
      <c r="BF44" s="357"/>
      <c r="BG44" s="356">
        <f ca="1">BG29-BG34</f>
        <v>0</v>
      </c>
      <c r="BH44" s="357"/>
      <c r="BI44" s="356">
        <f ca="1">BI29-BI34</f>
        <v>0</v>
      </c>
      <c r="BJ44" s="357"/>
      <c r="BK44" s="356">
        <f ca="1">BK29-BK34</f>
        <v>0</v>
      </c>
      <c r="BL44" s="357"/>
      <c r="BM44" s="356">
        <f ca="1">BM29-BM34</f>
        <v>0</v>
      </c>
      <c r="BN44" s="357"/>
      <c r="BO44" s="356">
        <f ca="1">BO29-BO34</f>
        <v>0</v>
      </c>
      <c r="BP44" s="357"/>
      <c r="BQ44" s="356">
        <f ca="1">BQ29-BQ34</f>
        <v>0</v>
      </c>
      <c r="BR44" s="357"/>
      <c r="BS44" s="356">
        <f ca="1">BS29-BS34</f>
        <v>0</v>
      </c>
      <c r="BT44" s="357"/>
      <c r="BU44" s="356">
        <f ca="1">BU29-BU34</f>
        <v>0</v>
      </c>
      <c r="BV44" s="357"/>
      <c r="BW44" s="356">
        <f ca="1">BW29-BW34</f>
        <v>0</v>
      </c>
      <c r="BX44" s="357"/>
      <c r="BY44" s="356">
        <f ca="1">BY29-BY34</f>
        <v>0</v>
      </c>
      <c r="BZ44" s="357"/>
      <c r="CA44" s="356">
        <f ca="1">CA29-CA34</f>
        <v>0</v>
      </c>
      <c r="CB44" s="357"/>
      <c r="CC44" s="356">
        <f ca="1">CC29-CC34</f>
        <v>0</v>
      </c>
      <c r="CD44" s="357"/>
      <c r="CE44" s="356">
        <f ca="1">CE29-CE34</f>
        <v>0</v>
      </c>
      <c r="CF44" s="357"/>
      <c r="CG44" s="356">
        <f ca="1">CG29-CG34</f>
        <v>0</v>
      </c>
      <c r="CH44" s="357"/>
      <c r="CI44" s="356">
        <f ca="1">CI29-CI34</f>
        <v>0</v>
      </c>
      <c r="CJ44" s="357"/>
      <c r="CK44" s="356">
        <f ca="1">CK29-CK34</f>
        <v>0</v>
      </c>
      <c r="CL44" s="357"/>
      <c r="CM44" s="356">
        <f ca="1">CM29-CM34</f>
        <v>0</v>
      </c>
      <c r="CN44" s="357"/>
      <c r="CO44" s="356">
        <f ca="1">CO29-CO34</f>
        <v>0</v>
      </c>
      <c r="CP44" s="357"/>
      <c r="CQ44" s="356">
        <f ca="1">CQ29-CQ34</f>
        <v>0</v>
      </c>
      <c r="CR44" s="357"/>
      <c r="CS44" s="356">
        <f ca="1">CS29-CS34</f>
        <v>0</v>
      </c>
      <c r="CT44" s="357"/>
      <c r="CU44" s="356">
        <f ca="1">CU29-CU34</f>
        <v>0</v>
      </c>
      <c r="CV44" s="357"/>
      <c r="CW44" s="356">
        <f ca="1">CW29-CW34</f>
        <v>0</v>
      </c>
      <c r="CX44" s="357"/>
      <c r="CY44" s="356">
        <f ca="1">CY29-CY34</f>
        <v>0</v>
      </c>
      <c r="CZ44" s="357"/>
      <c r="DA44" s="356">
        <f ca="1">DA29-DA34</f>
        <v>0</v>
      </c>
      <c r="DB44" s="357"/>
      <c r="DC44" s="356">
        <f ca="1">DC29-DC34</f>
        <v>0</v>
      </c>
      <c r="DD44" s="357"/>
      <c r="DE44" s="356">
        <f ca="1">DE29-DE34</f>
        <v>0</v>
      </c>
      <c r="DF44" s="357"/>
      <c r="DG44" s="356">
        <f ca="1">DG29-DG34</f>
        <v>0</v>
      </c>
      <c r="DH44" s="357"/>
      <c r="DI44" s="356">
        <f ca="1">DI29-DI34</f>
        <v>0</v>
      </c>
      <c r="DJ44" s="357"/>
      <c r="DK44" s="356">
        <f ca="1">DK29-DK34</f>
        <v>0</v>
      </c>
      <c r="DL44" s="357"/>
      <c r="DM44" s="356">
        <f ca="1">DM29-DM34</f>
        <v>0</v>
      </c>
      <c r="DN44" s="357"/>
      <c r="DO44" s="356">
        <f ca="1">DO29-DO34</f>
        <v>0</v>
      </c>
      <c r="DP44" s="357"/>
      <c r="DQ44" s="356">
        <f ca="1">DQ29-DQ34</f>
        <v>0</v>
      </c>
      <c r="DR44" s="357"/>
      <c r="DS44" s="356">
        <f ca="1">DS29-DS34</f>
        <v>0</v>
      </c>
      <c r="DT44" s="357"/>
      <c r="DU44" s="356">
        <f ca="1">DU29-DU34</f>
        <v>0</v>
      </c>
      <c r="DV44" s="357"/>
      <c r="DW44" s="358" t="s">
        <v>229</v>
      </c>
      <c r="DX44" s="358">
        <f ca="1">COUNTIF(E44:DU44,"&gt;0")</f>
        <v>0</v>
      </c>
      <c r="DY44" s="39" t="s">
        <v>232</v>
      </c>
    </row>
    <row r="45" spans="2:129" ht="13.5" customHeight="1" x14ac:dyDescent="0.15">
      <c r="B45" s="362" t="s">
        <v>9</v>
      </c>
      <c r="C45" s="405" t="s">
        <v>108</v>
      </c>
      <c r="D45" s="363"/>
      <c r="E45" s="362">
        <f ca="1">E30-E35</f>
        <v>0</v>
      </c>
      <c r="F45" s="363"/>
      <c r="G45" s="362">
        <f ca="1">G30-G35</f>
        <v>0</v>
      </c>
      <c r="H45" s="363"/>
      <c r="I45" s="362">
        <f ca="1">I30-I35</f>
        <v>0</v>
      </c>
      <c r="J45" s="363"/>
      <c r="K45" s="362">
        <f ca="1">K30-K35</f>
        <v>0</v>
      </c>
      <c r="L45" s="363"/>
      <c r="M45" s="362">
        <f ca="1">M30-M35</f>
        <v>0</v>
      </c>
      <c r="N45" s="363"/>
      <c r="O45" s="362">
        <f ca="1">O30-O35</f>
        <v>0</v>
      </c>
      <c r="P45" s="363"/>
      <c r="Q45" s="362">
        <f ca="1">Q30-Q35</f>
        <v>0</v>
      </c>
      <c r="R45" s="363"/>
      <c r="S45" s="362">
        <f ca="1">S30-S35</f>
        <v>0</v>
      </c>
      <c r="T45" s="363"/>
      <c r="U45" s="362">
        <f ca="1">U30-U35</f>
        <v>0</v>
      </c>
      <c r="V45" s="363"/>
      <c r="W45" s="362">
        <f ca="1">W30-W35</f>
        <v>0</v>
      </c>
      <c r="X45" s="363"/>
      <c r="Y45" s="362">
        <f ca="1">Y30-Y35</f>
        <v>0</v>
      </c>
      <c r="Z45" s="363"/>
      <c r="AA45" s="362">
        <f ca="1">AA30-AA35</f>
        <v>0</v>
      </c>
      <c r="AB45" s="363"/>
      <c r="AC45" s="362">
        <f ca="1">AC30-AC35</f>
        <v>0</v>
      </c>
      <c r="AD45" s="363"/>
      <c r="AE45" s="362">
        <f ca="1">AE30-AE35</f>
        <v>0</v>
      </c>
      <c r="AF45" s="363"/>
      <c r="AG45" s="362">
        <f ca="1">AG30-AG35</f>
        <v>0</v>
      </c>
      <c r="AH45" s="363"/>
      <c r="AI45" s="362">
        <f ca="1">AI30-AI35</f>
        <v>0</v>
      </c>
      <c r="AJ45" s="363"/>
      <c r="AK45" s="362">
        <f ca="1">AK30-AK35</f>
        <v>0</v>
      </c>
      <c r="AL45" s="363"/>
      <c r="AM45" s="362">
        <f ca="1">AM30-AM35</f>
        <v>0</v>
      </c>
      <c r="AN45" s="363"/>
      <c r="AO45" s="362">
        <f ca="1">AO30-AO35</f>
        <v>0</v>
      </c>
      <c r="AP45" s="363"/>
      <c r="AQ45" s="362">
        <f ca="1">AQ30-AQ35</f>
        <v>0</v>
      </c>
      <c r="AR45" s="363"/>
      <c r="AS45" s="362">
        <f ca="1">AS30-AS35</f>
        <v>0</v>
      </c>
      <c r="AT45" s="363"/>
      <c r="AU45" s="362">
        <f ca="1">AU30-AU35</f>
        <v>0</v>
      </c>
      <c r="AV45" s="363"/>
      <c r="AW45" s="362">
        <f ca="1">AW30-AW35</f>
        <v>0</v>
      </c>
      <c r="AX45" s="363"/>
      <c r="AY45" s="362">
        <f ca="1">AY30-AY35</f>
        <v>0</v>
      </c>
      <c r="AZ45" s="363"/>
      <c r="BA45" s="362">
        <f ca="1">BA30-BA35</f>
        <v>0</v>
      </c>
      <c r="BB45" s="363"/>
      <c r="BC45" s="362">
        <f ca="1">BC30-BC35</f>
        <v>0</v>
      </c>
      <c r="BD45" s="363"/>
      <c r="BE45" s="362">
        <f ca="1">BE30-BE35</f>
        <v>0</v>
      </c>
      <c r="BF45" s="363"/>
      <c r="BG45" s="362">
        <f ca="1">BG30-BG35</f>
        <v>0</v>
      </c>
      <c r="BH45" s="363"/>
      <c r="BI45" s="362">
        <f ca="1">BI30-BI35</f>
        <v>0</v>
      </c>
      <c r="BJ45" s="363"/>
      <c r="BK45" s="362">
        <f ca="1">BK30-BK35</f>
        <v>0</v>
      </c>
      <c r="BL45" s="363"/>
      <c r="BM45" s="362">
        <f ca="1">BM30-BM35</f>
        <v>0</v>
      </c>
      <c r="BN45" s="363"/>
      <c r="BO45" s="362">
        <f ca="1">BO30-BO35</f>
        <v>0</v>
      </c>
      <c r="BP45" s="363"/>
      <c r="BQ45" s="362">
        <f ca="1">BQ30-BQ35</f>
        <v>0</v>
      </c>
      <c r="BR45" s="363"/>
      <c r="BS45" s="362">
        <f ca="1">BS30-BS35</f>
        <v>0</v>
      </c>
      <c r="BT45" s="363"/>
      <c r="BU45" s="362">
        <f ca="1">BU30-BU35</f>
        <v>0</v>
      </c>
      <c r="BV45" s="363"/>
      <c r="BW45" s="362">
        <f ca="1">BW30-BW35</f>
        <v>0</v>
      </c>
      <c r="BX45" s="363"/>
      <c r="BY45" s="362">
        <f ca="1">BY30-BY35</f>
        <v>0</v>
      </c>
      <c r="BZ45" s="363"/>
      <c r="CA45" s="362">
        <f ca="1">CA30-CA35</f>
        <v>0</v>
      </c>
      <c r="CB45" s="363"/>
      <c r="CC45" s="362">
        <f ca="1">CC30-CC35</f>
        <v>0</v>
      </c>
      <c r="CD45" s="363"/>
      <c r="CE45" s="362">
        <f ca="1">CE30-CE35</f>
        <v>0</v>
      </c>
      <c r="CF45" s="363"/>
      <c r="CG45" s="362">
        <f ca="1">CG30-CG35</f>
        <v>0</v>
      </c>
      <c r="CH45" s="363"/>
      <c r="CI45" s="362">
        <f ca="1">CI30-CI35</f>
        <v>0</v>
      </c>
      <c r="CJ45" s="363"/>
      <c r="CK45" s="362">
        <f ca="1">CK30-CK35</f>
        <v>0</v>
      </c>
      <c r="CL45" s="363"/>
      <c r="CM45" s="362">
        <f ca="1">CM30-CM35</f>
        <v>0</v>
      </c>
      <c r="CN45" s="363"/>
      <c r="CO45" s="362">
        <f ca="1">CO30-CO35</f>
        <v>0</v>
      </c>
      <c r="CP45" s="363"/>
      <c r="CQ45" s="362">
        <f ca="1">CQ30-CQ35</f>
        <v>0</v>
      </c>
      <c r="CR45" s="363"/>
      <c r="CS45" s="362">
        <f ca="1">CS30-CS35</f>
        <v>0</v>
      </c>
      <c r="CT45" s="363"/>
      <c r="CU45" s="362">
        <f ca="1">CU30-CU35</f>
        <v>0</v>
      </c>
      <c r="CV45" s="363"/>
      <c r="CW45" s="362">
        <f ca="1">CW30-CW35</f>
        <v>0</v>
      </c>
      <c r="CX45" s="363"/>
      <c r="CY45" s="362">
        <f ca="1">CY30-CY35</f>
        <v>0</v>
      </c>
      <c r="CZ45" s="363"/>
      <c r="DA45" s="362">
        <f ca="1">DA30-DA35</f>
        <v>0</v>
      </c>
      <c r="DB45" s="363"/>
      <c r="DC45" s="362">
        <f ca="1">DC30-DC35</f>
        <v>0</v>
      </c>
      <c r="DD45" s="363"/>
      <c r="DE45" s="362">
        <f ca="1">DE30-DE35</f>
        <v>0</v>
      </c>
      <c r="DF45" s="363"/>
      <c r="DG45" s="362">
        <f ca="1">DG30-DG35</f>
        <v>0</v>
      </c>
      <c r="DH45" s="363"/>
      <c r="DI45" s="362">
        <f ca="1">DI30-DI35</f>
        <v>0</v>
      </c>
      <c r="DJ45" s="363"/>
      <c r="DK45" s="362">
        <f ca="1">DK30-DK35</f>
        <v>0</v>
      </c>
      <c r="DL45" s="363"/>
      <c r="DM45" s="362">
        <f ca="1">DM30-DM35</f>
        <v>0</v>
      </c>
      <c r="DN45" s="363"/>
      <c r="DO45" s="362">
        <f ca="1">DO30-DO35</f>
        <v>0</v>
      </c>
      <c r="DP45" s="363"/>
      <c r="DQ45" s="362">
        <f ca="1">DQ30-DQ35</f>
        <v>0</v>
      </c>
      <c r="DR45" s="363"/>
      <c r="DS45" s="362">
        <f ca="1">DS30-DS35</f>
        <v>0</v>
      </c>
      <c r="DT45" s="363"/>
      <c r="DU45" s="362">
        <f ca="1">DU30-DU35</f>
        <v>0</v>
      </c>
      <c r="DV45" s="363"/>
      <c r="DW45" s="358" t="s">
        <v>229</v>
      </c>
      <c r="DX45" s="358">
        <f ca="1">COUNTIF(E45:DU45,"&gt;0")</f>
        <v>0</v>
      </c>
      <c r="DY45" s="39" t="s">
        <v>232</v>
      </c>
    </row>
    <row r="46" spans="2:129" ht="13.5" customHeight="1" x14ac:dyDescent="0.15">
      <c r="B46" s="362" t="s">
        <v>10</v>
      </c>
      <c r="C46" s="404" t="s">
        <v>234</v>
      </c>
      <c r="D46" s="363"/>
      <c r="E46" s="362">
        <f ca="1">E31-E36</f>
        <v>0</v>
      </c>
      <c r="F46" s="363"/>
      <c r="G46" s="362">
        <f ca="1">G31-G36</f>
        <v>0</v>
      </c>
      <c r="H46" s="363"/>
      <c r="I46" s="362">
        <f t="shared" ref="I46:I47" ca="1" si="320">I31-I36</f>
        <v>0</v>
      </c>
      <c r="J46" s="363"/>
      <c r="K46" s="362">
        <f t="shared" ref="K46:K47" ca="1" si="321">K31-K36</f>
        <v>0</v>
      </c>
      <c r="L46" s="363"/>
      <c r="M46" s="362">
        <f t="shared" ref="M46:M47" ca="1" si="322">M31-M36</f>
        <v>0</v>
      </c>
      <c r="N46" s="363"/>
      <c r="O46" s="362">
        <f t="shared" ref="O46:O47" ca="1" si="323">O31-O36</f>
        <v>0</v>
      </c>
      <c r="P46" s="363"/>
      <c r="Q46" s="362">
        <f t="shared" ref="Q46:Q47" ca="1" si="324">Q31-Q36</f>
        <v>0</v>
      </c>
      <c r="R46" s="363"/>
      <c r="S46" s="362">
        <f ca="1">S31-S36</f>
        <v>0</v>
      </c>
      <c r="T46" s="363"/>
      <c r="U46" s="362">
        <f t="shared" ref="U46:U47" ca="1" si="325">U31-U36</f>
        <v>0</v>
      </c>
      <c r="V46" s="363"/>
      <c r="W46" s="362">
        <f t="shared" ref="W46:W47" ca="1" si="326">W31-W36</f>
        <v>0</v>
      </c>
      <c r="X46" s="363"/>
      <c r="Y46" s="362">
        <f t="shared" ref="Y46:Y47" ca="1" si="327">Y31-Y36</f>
        <v>0</v>
      </c>
      <c r="Z46" s="363"/>
      <c r="AA46" s="362">
        <f t="shared" ref="AA46:AA47" ca="1" si="328">AA31-AA36</f>
        <v>0</v>
      </c>
      <c r="AB46" s="363"/>
      <c r="AC46" s="362">
        <f t="shared" ref="AC46:AC47" ca="1" si="329">AC31-AC36</f>
        <v>0</v>
      </c>
      <c r="AD46" s="363"/>
      <c r="AE46" s="362">
        <f t="shared" ref="AE46:AE47" ca="1" si="330">AE31-AE36</f>
        <v>0</v>
      </c>
      <c r="AF46" s="363"/>
      <c r="AG46" s="362">
        <f t="shared" ref="AG46:AG47" ca="1" si="331">AG31-AG36</f>
        <v>0</v>
      </c>
      <c r="AH46" s="363"/>
      <c r="AI46" s="362">
        <f t="shared" ref="AI46:AI47" ca="1" si="332">AI31-AI36</f>
        <v>0</v>
      </c>
      <c r="AJ46" s="363"/>
      <c r="AK46" s="362">
        <f t="shared" ref="AK46:AK47" ca="1" si="333">AK31-AK36</f>
        <v>0</v>
      </c>
      <c r="AL46" s="363"/>
      <c r="AM46" s="362">
        <f t="shared" ref="AM46:AM47" ca="1" si="334">AM31-AM36</f>
        <v>0</v>
      </c>
      <c r="AN46" s="363"/>
      <c r="AO46" s="362">
        <f t="shared" ref="AO46:AO47" ca="1" si="335">AO31-AO36</f>
        <v>0</v>
      </c>
      <c r="AP46" s="363"/>
      <c r="AQ46" s="362">
        <f t="shared" ref="AQ46:AQ47" ca="1" si="336">AQ31-AQ36</f>
        <v>0</v>
      </c>
      <c r="AR46" s="363"/>
      <c r="AS46" s="362">
        <f t="shared" ref="AS46:AS47" ca="1" si="337">AS31-AS36</f>
        <v>0</v>
      </c>
      <c r="AT46" s="363"/>
      <c r="AU46" s="362">
        <f t="shared" ref="AU46:AU47" ca="1" si="338">AU31-AU36</f>
        <v>0</v>
      </c>
      <c r="AV46" s="363"/>
      <c r="AW46" s="362">
        <f t="shared" ref="AW46:AW47" ca="1" si="339">AW31-AW36</f>
        <v>0</v>
      </c>
      <c r="AX46" s="363"/>
      <c r="AY46" s="362">
        <f t="shared" ref="AY46:AY47" ca="1" si="340">AY31-AY36</f>
        <v>0</v>
      </c>
      <c r="AZ46" s="363"/>
      <c r="BA46" s="362">
        <f t="shared" ref="BA46:BA47" ca="1" si="341">BA31-BA36</f>
        <v>0</v>
      </c>
      <c r="BB46" s="363"/>
      <c r="BC46" s="362">
        <f t="shared" ref="BC46:BC47" ca="1" si="342">BC31-BC36</f>
        <v>0</v>
      </c>
      <c r="BD46" s="363"/>
      <c r="BE46" s="362">
        <f t="shared" ref="BE46:BE47" ca="1" si="343">BE31-BE36</f>
        <v>0</v>
      </c>
      <c r="BF46" s="363"/>
      <c r="BG46" s="362">
        <f t="shared" ref="BG46:BG47" ca="1" si="344">BG31-BG36</f>
        <v>0</v>
      </c>
      <c r="BH46" s="363"/>
      <c r="BI46" s="362">
        <f t="shared" ref="BI46:BI47" ca="1" si="345">BI31-BI36</f>
        <v>0</v>
      </c>
      <c r="BJ46" s="363"/>
      <c r="BK46" s="362">
        <f t="shared" ref="BK46:BK47" ca="1" si="346">BK31-BK36</f>
        <v>0</v>
      </c>
      <c r="BL46" s="363"/>
      <c r="BM46" s="362">
        <f t="shared" ref="BM46:BM47" ca="1" si="347">BM31-BM36</f>
        <v>0</v>
      </c>
      <c r="BN46" s="363"/>
      <c r="BO46" s="362">
        <f t="shared" ref="BO46:BO47" ca="1" si="348">BO31-BO36</f>
        <v>0</v>
      </c>
      <c r="BP46" s="363"/>
      <c r="BQ46" s="362">
        <f t="shared" ref="BQ46:BQ47" ca="1" si="349">BQ31-BQ36</f>
        <v>0</v>
      </c>
      <c r="BR46" s="363"/>
      <c r="BS46" s="362">
        <f t="shared" ref="BS46:BS47" ca="1" si="350">BS31-BS36</f>
        <v>0</v>
      </c>
      <c r="BT46" s="363"/>
      <c r="BU46" s="362">
        <f t="shared" ref="BU46:BU47" ca="1" si="351">BU31-BU36</f>
        <v>0</v>
      </c>
      <c r="BV46" s="363"/>
      <c r="BW46" s="362">
        <f t="shared" ref="BW46:BW47" ca="1" si="352">BW31-BW36</f>
        <v>0</v>
      </c>
      <c r="BX46" s="363"/>
      <c r="BY46" s="362">
        <f t="shared" ref="BY46:BY47" ca="1" si="353">BY31-BY36</f>
        <v>0</v>
      </c>
      <c r="BZ46" s="363"/>
      <c r="CA46" s="362">
        <f t="shared" ref="CA46:CA47" ca="1" si="354">CA31-CA36</f>
        <v>0</v>
      </c>
      <c r="CB46" s="363"/>
      <c r="CC46" s="362">
        <f t="shared" ref="CC46:CC47" ca="1" si="355">CC31-CC36</f>
        <v>0</v>
      </c>
      <c r="CD46" s="363"/>
      <c r="CE46" s="362">
        <f t="shared" ref="CE46:CE47" ca="1" si="356">CE31-CE36</f>
        <v>0</v>
      </c>
      <c r="CF46" s="363"/>
      <c r="CG46" s="362">
        <f t="shared" ref="CG46:CG47" ca="1" si="357">CG31-CG36</f>
        <v>0</v>
      </c>
      <c r="CH46" s="363"/>
      <c r="CI46" s="362">
        <f t="shared" ref="CI46:CI47" ca="1" si="358">CI31-CI36</f>
        <v>0</v>
      </c>
      <c r="CJ46" s="363"/>
      <c r="CK46" s="362">
        <f t="shared" ref="CK46:CK47" ca="1" si="359">CK31-CK36</f>
        <v>0</v>
      </c>
      <c r="CL46" s="363"/>
      <c r="CM46" s="362">
        <f t="shared" ref="CM46:CM47" ca="1" si="360">CM31-CM36</f>
        <v>0</v>
      </c>
      <c r="CN46" s="363"/>
      <c r="CO46" s="362">
        <f t="shared" ref="CO46:CO47" ca="1" si="361">CO31-CO36</f>
        <v>0</v>
      </c>
      <c r="CP46" s="363"/>
      <c r="CQ46" s="362">
        <f t="shared" ref="CQ46:CQ47" ca="1" si="362">CQ31-CQ36</f>
        <v>0</v>
      </c>
      <c r="CR46" s="363"/>
      <c r="CS46" s="362">
        <f t="shared" ref="CS46:CS47" ca="1" si="363">CS31-CS36</f>
        <v>0</v>
      </c>
      <c r="CT46" s="363"/>
      <c r="CU46" s="362">
        <f t="shared" ref="CU46:CU47" ca="1" si="364">CU31-CU36</f>
        <v>0</v>
      </c>
      <c r="CV46" s="363"/>
      <c r="CW46" s="362">
        <f t="shared" ref="CW46:CW47" ca="1" si="365">CW31-CW36</f>
        <v>0</v>
      </c>
      <c r="CX46" s="363"/>
      <c r="CY46" s="362">
        <f t="shared" ref="CY46:CY47" ca="1" si="366">CY31-CY36</f>
        <v>0</v>
      </c>
      <c r="CZ46" s="363"/>
      <c r="DA46" s="362">
        <f t="shared" ref="DA46:DA47" ca="1" si="367">DA31-DA36</f>
        <v>0</v>
      </c>
      <c r="DB46" s="363"/>
      <c r="DC46" s="362">
        <f t="shared" ref="DC46:DC47" ca="1" si="368">DC31-DC36</f>
        <v>0</v>
      </c>
      <c r="DD46" s="363"/>
      <c r="DE46" s="362">
        <f t="shared" ref="DE46:DE47" ca="1" si="369">DE31-DE36</f>
        <v>0</v>
      </c>
      <c r="DF46" s="363"/>
      <c r="DG46" s="362">
        <f t="shared" ref="DG46:DG47" ca="1" si="370">DG31-DG36</f>
        <v>0</v>
      </c>
      <c r="DH46" s="363"/>
      <c r="DI46" s="362">
        <f t="shared" ref="DI46:DI47" ca="1" si="371">DI31-DI36</f>
        <v>0</v>
      </c>
      <c r="DJ46" s="363"/>
      <c r="DK46" s="362">
        <f t="shared" ref="DK46:DK47" ca="1" si="372">DK31-DK36</f>
        <v>0</v>
      </c>
      <c r="DL46" s="363"/>
      <c r="DM46" s="362">
        <f t="shared" ref="DM46:DM47" ca="1" si="373">DM31-DM36</f>
        <v>0</v>
      </c>
      <c r="DN46" s="363"/>
      <c r="DO46" s="362">
        <f t="shared" ref="DO46:DO47" ca="1" si="374">DO31-DO36</f>
        <v>0</v>
      </c>
      <c r="DP46" s="363"/>
      <c r="DQ46" s="362">
        <f t="shared" ref="DQ46:DQ47" ca="1" si="375">DQ31-DQ36</f>
        <v>0</v>
      </c>
      <c r="DR46" s="363"/>
      <c r="DS46" s="362">
        <f t="shared" ref="DS46:DS47" ca="1" si="376">DS31-DS36</f>
        <v>0</v>
      </c>
      <c r="DT46" s="363"/>
      <c r="DU46" s="362">
        <f t="shared" ref="DU46:DU47" ca="1" si="377">DU31-DU36</f>
        <v>0</v>
      </c>
      <c r="DV46" s="363"/>
      <c r="DW46" s="358" t="s">
        <v>229</v>
      </c>
      <c r="DX46" s="358">
        <f ca="1">COUNTIF(E46:DU46,"&gt;0")</f>
        <v>0</v>
      </c>
      <c r="DY46" s="39" t="s">
        <v>232</v>
      </c>
    </row>
    <row r="47" spans="2:129" ht="13.5" customHeight="1" x14ac:dyDescent="0.15">
      <c r="B47" s="362" t="s">
        <v>10</v>
      </c>
      <c r="C47" s="405" t="s">
        <v>108</v>
      </c>
      <c r="D47" s="363"/>
      <c r="E47" s="362">
        <f ca="1">E32-E37</f>
        <v>0</v>
      </c>
      <c r="F47" s="363"/>
      <c r="G47" s="362">
        <f ca="1">G32-G37</f>
        <v>0</v>
      </c>
      <c r="H47" s="363"/>
      <c r="I47" s="362">
        <f t="shared" ca="1" si="320"/>
        <v>0</v>
      </c>
      <c r="J47" s="363"/>
      <c r="K47" s="362">
        <f t="shared" ca="1" si="321"/>
        <v>0</v>
      </c>
      <c r="L47" s="363"/>
      <c r="M47" s="362">
        <f t="shared" ca="1" si="322"/>
        <v>0</v>
      </c>
      <c r="N47" s="363"/>
      <c r="O47" s="362">
        <f t="shared" ca="1" si="323"/>
        <v>0</v>
      </c>
      <c r="P47" s="363"/>
      <c r="Q47" s="362">
        <f t="shared" ca="1" si="324"/>
        <v>0</v>
      </c>
      <c r="R47" s="363"/>
      <c r="S47" s="362">
        <f t="shared" ref="S47" ca="1" si="378">S32-S37</f>
        <v>0</v>
      </c>
      <c r="T47" s="363"/>
      <c r="U47" s="362">
        <f t="shared" ca="1" si="325"/>
        <v>0</v>
      </c>
      <c r="V47" s="363"/>
      <c r="W47" s="362">
        <f t="shared" ca="1" si="326"/>
        <v>0</v>
      </c>
      <c r="X47" s="363"/>
      <c r="Y47" s="362">
        <f t="shared" ca="1" si="327"/>
        <v>0</v>
      </c>
      <c r="Z47" s="363"/>
      <c r="AA47" s="362">
        <f t="shared" ca="1" si="328"/>
        <v>0</v>
      </c>
      <c r="AB47" s="363"/>
      <c r="AC47" s="362">
        <f t="shared" ca="1" si="329"/>
        <v>0</v>
      </c>
      <c r="AD47" s="363"/>
      <c r="AE47" s="362">
        <f t="shared" ca="1" si="330"/>
        <v>0</v>
      </c>
      <c r="AF47" s="363"/>
      <c r="AG47" s="362">
        <f t="shared" ca="1" si="331"/>
        <v>0</v>
      </c>
      <c r="AH47" s="363"/>
      <c r="AI47" s="362">
        <f t="shared" ca="1" si="332"/>
        <v>0</v>
      </c>
      <c r="AJ47" s="363"/>
      <c r="AK47" s="362">
        <f t="shared" ca="1" si="333"/>
        <v>0</v>
      </c>
      <c r="AL47" s="363"/>
      <c r="AM47" s="362">
        <f t="shared" ca="1" si="334"/>
        <v>0</v>
      </c>
      <c r="AN47" s="363"/>
      <c r="AO47" s="362">
        <f t="shared" ca="1" si="335"/>
        <v>0</v>
      </c>
      <c r="AP47" s="363"/>
      <c r="AQ47" s="362">
        <f t="shared" ca="1" si="336"/>
        <v>0</v>
      </c>
      <c r="AR47" s="363"/>
      <c r="AS47" s="362">
        <f t="shared" ca="1" si="337"/>
        <v>0</v>
      </c>
      <c r="AT47" s="363"/>
      <c r="AU47" s="362">
        <f t="shared" ca="1" si="338"/>
        <v>0</v>
      </c>
      <c r="AV47" s="363"/>
      <c r="AW47" s="362">
        <f t="shared" ca="1" si="339"/>
        <v>0</v>
      </c>
      <c r="AX47" s="363"/>
      <c r="AY47" s="362">
        <f t="shared" ca="1" si="340"/>
        <v>0</v>
      </c>
      <c r="AZ47" s="363"/>
      <c r="BA47" s="362">
        <f t="shared" ca="1" si="341"/>
        <v>0</v>
      </c>
      <c r="BB47" s="363"/>
      <c r="BC47" s="362">
        <f t="shared" ca="1" si="342"/>
        <v>0</v>
      </c>
      <c r="BD47" s="363"/>
      <c r="BE47" s="362">
        <f t="shared" ca="1" si="343"/>
        <v>0</v>
      </c>
      <c r="BF47" s="363"/>
      <c r="BG47" s="362">
        <f t="shared" ca="1" si="344"/>
        <v>0</v>
      </c>
      <c r="BH47" s="363"/>
      <c r="BI47" s="362">
        <f t="shared" ca="1" si="345"/>
        <v>0</v>
      </c>
      <c r="BJ47" s="363"/>
      <c r="BK47" s="362">
        <f t="shared" ca="1" si="346"/>
        <v>0</v>
      </c>
      <c r="BL47" s="363"/>
      <c r="BM47" s="362">
        <f t="shared" ca="1" si="347"/>
        <v>0</v>
      </c>
      <c r="BN47" s="363"/>
      <c r="BO47" s="362">
        <f t="shared" ca="1" si="348"/>
        <v>0</v>
      </c>
      <c r="BP47" s="363"/>
      <c r="BQ47" s="362">
        <f t="shared" ca="1" si="349"/>
        <v>0</v>
      </c>
      <c r="BR47" s="363"/>
      <c r="BS47" s="362">
        <f t="shared" ca="1" si="350"/>
        <v>0</v>
      </c>
      <c r="BT47" s="363"/>
      <c r="BU47" s="362">
        <f t="shared" ca="1" si="351"/>
        <v>0</v>
      </c>
      <c r="BV47" s="363"/>
      <c r="BW47" s="362">
        <f t="shared" ca="1" si="352"/>
        <v>0</v>
      </c>
      <c r="BX47" s="363"/>
      <c r="BY47" s="362">
        <f t="shared" ca="1" si="353"/>
        <v>0</v>
      </c>
      <c r="BZ47" s="363"/>
      <c r="CA47" s="362">
        <f t="shared" ca="1" si="354"/>
        <v>0</v>
      </c>
      <c r="CB47" s="363"/>
      <c r="CC47" s="362">
        <f t="shared" ca="1" si="355"/>
        <v>0</v>
      </c>
      <c r="CD47" s="363"/>
      <c r="CE47" s="362">
        <f t="shared" ca="1" si="356"/>
        <v>0</v>
      </c>
      <c r="CF47" s="363"/>
      <c r="CG47" s="362">
        <f t="shared" ca="1" si="357"/>
        <v>0</v>
      </c>
      <c r="CH47" s="363"/>
      <c r="CI47" s="362">
        <f t="shared" ca="1" si="358"/>
        <v>0</v>
      </c>
      <c r="CJ47" s="363"/>
      <c r="CK47" s="362">
        <f t="shared" ca="1" si="359"/>
        <v>0</v>
      </c>
      <c r="CL47" s="363"/>
      <c r="CM47" s="362">
        <f t="shared" ca="1" si="360"/>
        <v>0</v>
      </c>
      <c r="CN47" s="363"/>
      <c r="CO47" s="362">
        <f t="shared" ca="1" si="361"/>
        <v>0</v>
      </c>
      <c r="CP47" s="363"/>
      <c r="CQ47" s="362">
        <f t="shared" ca="1" si="362"/>
        <v>0</v>
      </c>
      <c r="CR47" s="363"/>
      <c r="CS47" s="362">
        <f t="shared" ca="1" si="363"/>
        <v>0</v>
      </c>
      <c r="CT47" s="363"/>
      <c r="CU47" s="362">
        <f t="shared" ca="1" si="364"/>
        <v>0</v>
      </c>
      <c r="CV47" s="363"/>
      <c r="CW47" s="362">
        <f t="shared" ca="1" si="365"/>
        <v>0</v>
      </c>
      <c r="CX47" s="363"/>
      <c r="CY47" s="362">
        <f t="shared" ca="1" si="366"/>
        <v>0</v>
      </c>
      <c r="CZ47" s="363"/>
      <c r="DA47" s="362">
        <f t="shared" ca="1" si="367"/>
        <v>0</v>
      </c>
      <c r="DB47" s="363"/>
      <c r="DC47" s="362">
        <f t="shared" ca="1" si="368"/>
        <v>0</v>
      </c>
      <c r="DD47" s="363"/>
      <c r="DE47" s="362">
        <f t="shared" ca="1" si="369"/>
        <v>0</v>
      </c>
      <c r="DF47" s="363"/>
      <c r="DG47" s="362">
        <f t="shared" ca="1" si="370"/>
        <v>0</v>
      </c>
      <c r="DH47" s="363"/>
      <c r="DI47" s="362">
        <f t="shared" ca="1" si="371"/>
        <v>0</v>
      </c>
      <c r="DJ47" s="363"/>
      <c r="DK47" s="362">
        <f t="shared" ca="1" si="372"/>
        <v>0</v>
      </c>
      <c r="DL47" s="363"/>
      <c r="DM47" s="362">
        <f t="shared" ca="1" si="373"/>
        <v>0</v>
      </c>
      <c r="DN47" s="363"/>
      <c r="DO47" s="362">
        <f t="shared" ca="1" si="374"/>
        <v>0</v>
      </c>
      <c r="DP47" s="363"/>
      <c r="DQ47" s="362">
        <f t="shared" ca="1" si="375"/>
        <v>0</v>
      </c>
      <c r="DR47" s="363"/>
      <c r="DS47" s="362">
        <f t="shared" ca="1" si="376"/>
        <v>0</v>
      </c>
      <c r="DT47" s="363"/>
      <c r="DU47" s="362">
        <f t="shared" ca="1" si="377"/>
        <v>0</v>
      </c>
      <c r="DV47" s="363"/>
      <c r="DW47" s="358" t="s">
        <v>229</v>
      </c>
      <c r="DX47" s="358">
        <f ca="1">COUNTIF(E47:DU47,"&gt;0")</f>
        <v>0</v>
      </c>
      <c r="DY47" s="39" t="s">
        <v>232</v>
      </c>
    </row>
    <row r="48" spans="2:129" ht="13.5" customHeight="1" thickBot="1" x14ac:dyDescent="0.2">
      <c r="B48" s="385" t="s">
        <v>228</v>
      </c>
      <c r="C48" s="386"/>
      <c r="D48" s="387"/>
      <c r="E48" s="367"/>
      <c r="F48" s="368"/>
      <c r="G48" s="367"/>
      <c r="H48" s="368"/>
      <c r="I48" s="367"/>
      <c r="J48" s="368"/>
      <c r="K48" s="367"/>
      <c r="L48" s="368"/>
      <c r="M48" s="367"/>
      <c r="N48" s="368"/>
      <c r="O48" s="367"/>
      <c r="P48" s="368"/>
      <c r="Q48" s="367"/>
      <c r="R48" s="368"/>
      <c r="S48" s="367"/>
      <c r="T48" s="368"/>
      <c r="U48" s="367"/>
      <c r="V48" s="368"/>
      <c r="W48" s="367"/>
      <c r="X48" s="368"/>
      <c r="Y48" s="367"/>
      <c r="Z48" s="368"/>
      <c r="AA48" s="367"/>
      <c r="AB48" s="368"/>
      <c r="AC48" s="367"/>
      <c r="AD48" s="368"/>
      <c r="AE48" s="367"/>
      <c r="AF48" s="368"/>
      <c r="AG48" s="367"/>
      <c r="AH48" s="368"/>
      <c r="AI48" s="367"/>
      <c r="AJ48" s="368"/>
      <c r="AK48" s="367"/>
      <c r="AL48" s="368"/>
      <c r="AM48" s="367"/>
      <c r="AN48" s="368"/>
      <c r="AO48" s="367"/>
      <c r="AP48" s="368"/>
      <c r="AQ48" s="367"/>
      <c r="AR48" s="368"/>
      <c r="AS48" s="367"/>
      <c r="AT48" s="368"/>
      <c r="AU48" s="367"/>
      <c r="AV48" s="368"/>
      <c r="AW48" s="367"/>
      <c r="AX48" s="368"/>
      <c r="AY48" s="367"/>
      <c r="AZ48" s="368"/>
      <c r="BA48" s="367"/>
      <c r="BB48" s="368"/>
      <c r="BC48" s="367"/>
      <c r="BD48" s="368"/>
      <c r="BE48" s="367"/>
      <c r="BF48" s="368"/>
      <c r="BG48" s="367"/>
      <c r="BH48" s="368"/>
      <c r="BI48" s="367"/>
      <c r="BJ48" s="368"/>
      <c r="BK48" s="367"/>
      <c r="BL48" s="368"/>
      <c r="BM48" s="367"/>
      <c r="BN48" s="368"/>
      <c r="BO48" s="367"/>
      <c r="BP48" s="368"/>
      <c r="BQ48" s="367"/>
      <c r="BR48" s="368"/>
      <c r="BS48" s="367"/>
      <c r="BT48" s="368"/>
      <c r="BU48" s="367"/>
      <c r="BV48" s="368"/>
      <c r="BW48" s="367"/>
      <c r="BX48" s="368"/>
      <c r="BY48" s="367"/>
      <c r="BZ48" s="368"/>
      <c r="CA48" s="367"/>
      <c r="CB48" s="368"/>
      <c r="CC48" s="367"/>
      <c r="CD48" s="368"/>
      <c r="CE48" s="367"/>
      <c r="CF48" s="368"/>
      <c r="CG48" s="367"/>
      <c r="CH48" s="368"/>
      <c r="CI48" s="367"/>
      <c r="CJ48" s="368"/>
      <c r="CK48" s="367"/>
      <c r="CL48" s="368"/>
      <c r="CM48" s="367"/>
      <c r="CN48" s="368"/>
      <c r="CO48" s="367"/>
      <c r="CP48" s="368"/>
      <c r="CQ48" s="367"/>
      <c r="CR48" s="368"/>
      <c r="CS48" s="367"/>
      <c r="CT48" s="368"/>
      <c r="CU48" s="367"/>
      <c r="CV48" s="368"/>
      <c r="CW48" s="367"/>
      <c r="CX48" s="368"/>
      <c r="CY48" s="367"/>
      <c r="CZ48" s="368"/>
      <c r="DA48" s="367"/>
      <c r="DB48" s="368"/>
      <c r="DC48" s="367"/>
      <c r="DD48" s="368"/>
      <c r="DE48" s="367"/>
      <c r="DF48" s="368"/>
      <c r="DG48" s="367"/>
      <c r="DH48" s="368"/>
      <c r="DI48" s="367"/>
      <c r="DJ48" s="368"/>
      <c r="DK48" s="367"/>
      <c r="DL48" s="368"/>
      <c r="DM48" s="367"/>
      <c r="DN48" s="368"/>
      <c r="DO48" s="367"/>
      <c r="DP48" s="368"/>
      <c r="DQ48" s="367"/>
      <c r="DR48" s="368"/>
      <c r="DS48" s="367"/>
      <c r="DT48" s="368"/>
      <c r="DU48" s="367"/>
      <c r="DV48" s="368"/>
      <c r="DW48" s="358"/>
      <c r="DX48" s="358"/>
    </row>
    <row r="49" spans="2:129" ht="13.5" customHeight="1" x14ac:dyDescent="0.15">
      <c r="B49" s="389" t="s">
        <v>9</v>
      </c>
      <c r="C49" s="406" t="s">
        <v>234</v>
      </c>
      <c r="D49" s="388"/>
      <c r="E49" s="389">
        <f ca="1">E29-E39</f>
        <v>0</v>
      </c>
      <c r="F49" s="388"/>
      <c r="G49" s="389">
        <f t="shared" ref="G49" ca="1" si="379">G29-G39</f>
        <v>0</v>
      </c>
      <c r="H49" s="388"/>
      <c r="I49" s="389">
        <f t="shared" ref="I49" ca="1" si="380">I29-I39</f>
        <v>0</v>
      </c>
      <c r="J49" s="388"/>
      <c r="K49" s="389">
        <f t="shared" ref="K49" ca="1" si="381">K29-K39</f>
        <v>0</v>
      </c>
      <c r="L49" s="388"/>
      <c r="M49" s="389">
        <f t="shared" ref="M49" ca="1" si="382">M29-M39</f>
        <v>0</v>
      </c>
      <c r="N49" s="388"/>
      <c r="O49" s="389">
        <f t="shared" ref="O49" ca="1" si="383">O29-O39</f>
        <v>0</v>
      </c>
      <c r="P49" s="388"/>
      <c r="Q49" s="389">
        <f t="shared" ref="Q49" ca="1" si="384">Q29-Q39</f>
        <v>0</v>
      </c>
      <c r="R49" s="388"/>
      <c r="S49" s="389">
        <f t="shared" ref="S49" ca="1" si="385">S29-S39</f>
        <v>0</v>
      </c>
      <c r="T49" s="388"/>
      <c r="U49" s="389">
        <f t="shared" ref="U49" ca="1" si="386">U29-U39</f>
        <v>0</v>
      </c>
      <c r="V49" s="388"/>
      <c r="W49" s="389">
        <f t="shared" ref="W49" ca="1" si="387">W29-W39</f>
        <v>0</v>
      </c>
      <c r="X49" s="388"/>
      <c r="Y49" s="389">
        <f t="shared" ref="Y49" ca="1" si="388">Y29-Y39</f>
        <v>0</v>
      </c>
      <c r="Z49" s="388"/>
      <c r="AA49" s="389">
        <f t="shared" ref="AA49" ca="1" si="389">AA29-AA39</f>
        <v>0</v>
      </c>
      <c r="AB49" s="388"/>
      <c r="AC49" s="389">
        <f t="shared" ref="AC49" ca="1" si="390">AC29-AC39</f>
        <v>0</v>
      </c>
      <c r="AD49" s="388"/>
      <c r="AE49" s="389">
        <f t="shared" ref="AE49" ca="1" si="391">AE29-AE39</f>
        <v>0</v>
      </c>
      <c r="AF49" s="388"/>
      <c r="AG49" s="389">
        <f t="shared" ref="AG49" ca="1" si="392">AG29-AG39</f>
        <v>0</v>
      </c>
      <c r="AH49" s="388"/>
      <c r="AI49" s="389">
        <f t="shared" ref="AI49" ca="1" si="393">AI29-AI39</f>
        <v>0</v>
      </c>
      <c r="AJ49" s="388"/>
      <c r="AK49" s="389">
        <f t="shared" ref="AK49" ca="1" si="394">AK29-AK39</f>
        <v>0</v>
      </c>
      <c r="AL49" s="388"/>
      <c r="AM49" s="389">
        <f t="shared" ref="AM49" ca="1" si="395">AM29-AM39</f>
        <v>0</v>
      </c>
      <c r="AN49" s="388"/>
      <c r="AO49" s="389">
        <f t="shared" ref="AO49" ca="1" si="396">AO29-AO39</f>
        <v>0</v>
      </c>
      <c r="AP49" s="388"/>
      <c r="AQ49" s="389">
        <f t="shared" ref="AQ49" ca="1" si="397">AQ29-AQ39</f>
        <v>0</v>
      </c>
      <c r="AR49" s="388"/>
      <c r="AS49" s="389">
        <f t="shared" ref="AS49" ca="1" si="398">AS29-AS39</f>
        <v>0</v>
      </c>
      <c r="AT49" s="388"/>
      <c r="AU49" s="389">
        <f t="shared" ref="AU49" ca="1" si="399">AU29-AU39</f>
        <v>0</v>
      </c>
      <c r="AV49" s="388"/>
      <c r="AW49" s="389">
        <f t="shared" ref="AW49" ca="1" si="400">AW29-AW39</f>
        <v>0</v>
      </c>
      <c r="AX49" s="388"/>
      <c r="AY49" s="389">
        <f t="shared" ref="AY49" ca="1" si="401">AY29-AY39</f>
        <v>0</v>
      </c>
      <c r="AZ49" s="388"/>
      <c r="BA49" s="389">
        <f t="shared" ref="BA49" ca="1" si="402">BA29-BA39</f>
        <v>0</v>
      </c>
      <c r="BB49" s="388"/>
      <c r="BC49" s="389">
        <f t="shared" ref="BC49" ca="1" si="403">BC29-BC39</f>
        <v>0</v>
      </c>
      <c r="BD49" s="388"/>
      <c r="BE49" s="389">
        <f t="shared" ref="BE49" ca="1" si="404">BE29-BE39</f>
        <v>0</v>
      </c>
      <c r="BF49" s="388"/>
      <c r="BG49" s="389">
        <f t="shared" ref="BG49" ca="1" si="405">BG29-BG39</f>
        <v>0</v>
      </c>
      <c r="BH49" s="388"/>
      <c r="BI49" s="389">
        <f t="shared" ref="BI49" ca="1" si="406">BI29-BI39</f>
        <v>0</v>
      </c>
      <c r="BJ49" s="388"/>
      <c r="BK49" s="389">
        <f t="shared" ref="BK49" ca="1" si="407">BK29-BK39</f>
        <v>0</v>
      </c>
      <c r="BL49" s="388"/>
      <c r="BM49" s="389">
        <f t="shared" ref="BM49" ca="1" si="408">BM29-BM39</f>
        <v>0</v>
      </c>
      <c r="BN49" s="388"/>
      <c r="BO49" s="389">
        <f t="shared" ref="BO49" ca="1" si="409">BO29-BO39</f>
        <v>0</v>
      </c>
      <c r="BP49" s="388"/>
      <c r="BQ49" s="389">
        <f t="shared" ref="BQ49" ca="1" si="410">BQ29-BQ39</f>
        <v>0</v>
      </c>
      <c r="BR49" s="388"/>
      <c r="BS49" s="389">
        <f t="shared" ref="BS49" ca="1" si="411">BS29-BS39</f>
        <v>0</v>
      </c>
      <c r="BT49" s="388"/>
      <c r="BU49" s="389">
        <f t="shared" ref="BU49" ca="1" si="412">BU29-BU39</f>
        <v>0</v>
      </c>
      <c r="BV49" s="388"/>
      <c r="BW49" s="389">
        <f t="shared" ref="BW49" ca="1" si="413">BW29-BW39</f>
        <v>0</v>
      </c>
      <c r="BX49" s="388"/>
      <c r="BY49" s="389">
        <f t="shared" ref="BY49" ca="1" si="414">BY29-BY39</f>
        <v>0</v>
      </c>
      <c r="BZ49" s="388"/>
      <c r="CA49" s="389">
        <f t="shared" ref="CA49" ca="1" si="415">CA29-CA39</f>
        <v>0</v>
      </c>
      <c r="CB49" s="388"/>
      <c r="CC49" s="389">
        <f t="shared" ref="CC49" ca="1" si="416">CC29-CC39</f>
        <v>0</v>
      </c>
      <c r="CD49" s="388"/>
      <c r="CE49" s="389">
        <f t="shared" ref="CE49" ca="1" si="417">CE29-CE39</f>
        <v>0</v>
      </c>
      <c r="CF49" s="388"/>
      <c r="CG49" s="389">
        <f t="shared" ref="CG49" ca="1" si="418">CG29-CG39</f>
        <v>0</v>
      </c>
      <c r="CH49" s="388"/>
      <c r="CI49" s="389">
        <f t="shared" ref="CI49" ca="1" si="419">CI29-CI39</f>
        <v>0</v>
      </c>
      <c r="CJ49" s="388"/>
      <c r="CK49" s="389">
        <f t="shared" ref="CK49" ca="1" si="420">CK29-CK39</f>
        <v>0</v>
      </c>
      <c r="CL49" s="388"/>
      <c r="CM49" s="389">
        <f t="shared" ref="CM49" ca="1" si="421">CM29-CM39</f>
        <v>0</v>
      </c>
      <c r="CN49" s="388"/>
      <c r="CO49" s="389">
        <f t="shared" ref="CO49" ca="1" si="422">CO29-CO39</f>
        <v>0</v>
      </c>
      <c r="CP49" s="388"/>
      <c r="CQ49" s="389">
        <f t="shared" ref="CQ49" ca="1" si="423">CQ29-CQ39</f>
        <v>0</v>
      </c>
      <c r="CR49" s="388"/>
      <c r="CS49" s="389">
        <f t="shared" ref="CS49" ca="1" si="424">CS29-CS39</f>
        <v>0</v>
      </c>
      <c r="CT49" s="388"/>
      <c r="CU49" s="389">
        <f t="shared" ref="CU49" ca="1" si="425">CU29-CU39</f>
        <v>0</v>
      </c>
      <c r="CV49" s="388"/>
      <c r="CW49" s="389">
        <f t="shared" ref="CW49" ca="1" si="426">CW29-CW39</f>
        <v>0</v>
      </c>
      <c r="CX49" s="388"/>
      <c r="CY49" s="389">
        <f t="shared" ref="CY49" ca="1" si="427">CY29-CY39</f>
        <v>0</v>
      </c>
      <c r="CZ49" s="388"/>
      <c r="DA49" s="389">
        <f t="shared" ref="DA49" ca="1" si="428">DA29-DA39</f>
        <v>0</v>
      </c>
      <c r="DB49" s="388"/>
      <c r="DC49" s="389">
        <f t="shared" ref="DC49" ca="1" si="429">DC29-DC39</f>
        <v>0</v>
      </c>
      <c r="DD49" s="388"/>
      <c r="DE49" s="389">
        <f t="shared" ref="DE49" ca="1" si="430">DE29-DE39</f>
        <v>0</v>
      </c>
      <c r="DF49" s="388"/>
      <c r="DG49" s="389">
        <f t="shared" ref="DG49" ca="1" si="431">DG29-DG39</f>
        <v>0</v>
      </c>
      <c r="DH49" s="388"/>
      <c r="DI49" s="389">
        <f t="shared" ref="DI49" ca="1" si="432">DI29-DI39</f>
        <v>0</v>
      </c>
      <c r="DJ49" s="388"/>
      <c r="DK49" s="389">
        <f t="shared" ref="DK49" ca="1" si="433">DK29-DK39</f>
        <v>0</v>
      </c>
      <c r="DL49" s="388"/>
      <c r="DM49" s="389">
        <f t="shared" ref="DM49" ca="1" si="434">DM29-DM39</f>
        <v>0</v>
      </c>
      <c r="DN49" s="388"/>
      <c r="DO49" s="389">
        <f t="shared" ref="DO49" ca="1" si="435">DO29-DO39</f>
        <v>0</v>
      </c>
      <c r="DP49" s="388"/>
      <c r="DQ49" s="389">
        <f t="shared" ref="DQ49" ca="1" si="436">DQ29-DQ39</f>
        <v>0</v>
      </c>
      <c r="DR49" s="388"/>
      <c r="DS49" s="389">
        <f t="shared" ref="DS49" ca="1" si="437">DS29-DS39</f>
        <v>0</v>
      </c>
      <c r="DT49" s="388"/>
      <c r="DU49" s="389">
        <f t="shared" ref="DU49" ca="1" si="438">DU29-DU39</f>
        <v>0</v>
      </c>
      <c r="DV49" s="388"/>
      <c r="DW49" s="289" t="s">
        <v>229</v>
      </c>
      <c r="DX49" s="289">
        <f ca="1">COUNTIF(E49:DU49,"&gt;0")</f>
        <v>0</v>
      </c>
      <c r="DY49" s="39" t="s">
        <v>233</v>
      </c>
    </row>
    <row r="50" spans="2:129" ht="13.5" customHeight="1" x14ac:dyDescent="0.15">
      <c r="B50" s="372" t="s">
        <v>9</v>
      </c>
      <c r="C50" s="407" t="s">
        <v>108</v>
      </c>
      <c r="D50" s="373"/>
      <c r="E50" s="372">
        <f ca="1">E30-E40</f>
        <v>0</v>
      </c>
      <c r="F50" s="373"/>
      <c r="G50" s="372">
        <f t="shared" ref="G50" ca="1" si="439">G30-G40</f>
        <v>0</v>
      </c>
      <c r="H50" s="373"/>
      <c r="I50" s="372">
        <f t="shared" ref="I50" ca="1" si="440">I30-I40</f>
        <v>0</v>
      </c>
      <c r="J50" s="373"/>
      <c r="K50" s="372">
        <f t="shared" ref="K50" ca="1" si="441">K30-K40</f>
        <v>0</v>
      </c>
      <c r="L50" s="373"/>
      <c r="M50" s="372">
        <f t="shared" ref="M50" ca="1" si="442">M30-M40</f>
        <v>0</v>
      </c>
      <c r="N50" s="373"/>
      <c r="O50" s="372">
        <f t="shared" ref="O50" ca="1" si="443">O30-O40</f>
        <v>0</v>
      </c>
      <c r="P50" s="373"/>
      <c r="Q50" s="372">
        <f t="shared" ref="Q50" ca="1" si="444">Q30-Q40</f>
        <v>0</v>
      </c>
      <c r="R50" s="373"/>
      <c r="S50" s="372">
        <f t="shared" ref="S50" ca="1" si="445">S30-S40</f>
        <v>0</v>
      </c>
      <c r="T50" s="373"/>
      <c r="U50" s="372">
        <f t="shared" ref="U50" ca="1" si="446">U30-U40</f>
        <v>0</v>
      </c>
      <c r="V50" s="373"/>
      <c r="W50" s="372">
        <f t="shared" ref="W50" ca="1" si="447">W30-W40</f>
        <v>0</v>
      </c>
      <c r="X50" s="373"/>
      <c r="Y50" s="372">
        <f t="shared" ref="Y50" ca="1" si="448">Y30-Y40</f>
        <v>0</v>
      </c>
      <c r="Z50" s="373"/>
      <c r="AA50" s="372">
        <f t="shared" ref="AA50" ca="1" si="449">AA30-AA40</f>
        <v>0</v>
      </c>
      <c r="AB50" s="373"/>
      <c r="AC50" s="372">
        <f t="shared" ref="AC50" ca="1" si="450">AC30-AC40</f>
        <v>0</v>
      </c>
      <c r="AD50" s="373"/>
      <c r="AE50" s="372">
        <f t="shared" ref="AE50" ca="1" si="451">AE30-AE40</f>
        <v>0</v>
      </c>
      <c r="AF50" s="373"/>
      <c r="AG50" s="372">
        <f t="shared" ref="AG50" ca="1" si="452">AG30-AG40</f>
        <v>0</v>
      </c>
      <c r="AH50" s="373"/>
      <c r="AI50" s="372">
        <f t="shared" ref="AI50" ca="1" si="453">AI30-AI40</f>
        <v>0</v>
      </c>
      <c r="AJ50" s="373"/>
      <c r="AK50" s="372">
        <f t="shared" ref="AK50" ca="1" si="454">AK30-AK40</f>
        <v>0</v>
      </c>
      <c r="AL50" s="373"/>
      <c r="AM50" s="372">
        <f t="shared" ref="AM50" ca="1" si="455">AM30-AM40</f>
        <v>0</v>
      </c>
      <c r="AN50" s="373"/>
      <c r="AO50" s="372">
        <f t="shared" ref="AO50" ca="1" si="456">AO30-AO40</f>
        <v>0</v>
      </c>
      <c r="AP50" s="373"/>
      <c r="AQ50" s="372">
        <f t="shared" ref="AQ50" ca="1" si="457">AQ30-AQ40</f>
        <v>0</v>
      </c>
      <c r="AR50" s="373"/>
      <c r="AS50" s="372">
        <f t="shared" ref="AS50" ca="1" si="458">AS30-AS40</f>
        <v>0</v>
      </c>
      <c r="AT50" s="373"/>
      <c r="AU50" s="372">
        <f t="shared" ref="AU50" ca="1" si="459">AU30-AU40</f>
        <v>0</v>
      </c>
      <c r="AV50" s="373"/>
      <c r="AW50" s="372">
        <f t="shared" ref="AW50" ca="1" si="460">AW30-AW40</f>
        <v>0</v>
      </c>
      <c r="AX50" s="373"/>
      <c r="AY50" s="372">
        <f t="shared" ref="AY50" ca="1" si="461">AY30-AY40</f>
        <v>0</v>
      </c>
      <c r="AZ50" s="373"/>
      <c r="BA50" s="372">
        <f t="shared" ref="BA50" ca="1" si="462">BA30-BA40</f>
        <v>0</v>
      </c>
      <c r="BB50" s="373"/>
      <c r="BC50" s="372">
        <f t="shared" ref="BC50" ca="1" si="463">BC30-BC40</f>
        <v>0</v>
      </c>
      <c r="BD50" s="373"/>
      <c r="BE50" s="372">
        <f t="shared" ref="BE50" ca="1" si="464">BE30-BE40</f>
        <v>0</v>
      </c>
      <c r="BF50" s="373"/>
      <c r="BG50" s="372">
        <f t="shared" ref="BG50" ca="1" si="465">BG30-BG40</f>
        <v>0</v>
      </c>
      <c r="BH50" s="373"/>
      <c r="BI50" s="372">
        <f t="shared" ref="BI50" ca="1" si="466">BI30-BI40</f>
        <v>0</v>
      </c>
      <c r="BJ50" s="373"/>
      <c r="BK50" s="372">
        <f t="shared" ref="BK50" ca="1" si="467">BK30-BK40</f>
        <v>0</v>
      </c>
      <c r="BL50" s="373"/>
      <c r="BM50" s="372">
        <f t="shared" ref="BM50" ca="1" si="468">BM30-BM40</f>
        <v>0</v>
      </c>
      <c r="BN50" s="373"/>
      <c r="BO50" s="372">
        <f t="shared" ref="BO50" ca="1" si="469">BO30-BO40</f>
        <v>0</v>
      </c>
      <c r="BP50" s="373"/>
      <c r="BQ50" s="372">
        <f t="shared" ref="BQ50" ca="1" si="470">BQ30-BQ40</f>
        <v>0</v>
      </c>
      <c r="BR50" s="373"/>
      <c r="BS50" s="372">
        <f t="shared" ref="BS50" ca="1" si="471">BS30-BS40</f>
        <v>0</v>
      </c>
      <c r="BT50" s="373"/>
      <c r="BU50" s="372">
        <f t="shared" ref="BU50" ca="1" si="472">BU30-BU40</f>
        <v>0</v>
      </c>
      <c r="BV50" s="373"/>
      <c r="BW50" s="372">
        <f t="shared" ref="BW50" ca="1" si="473">BW30-BW40</f>
        <v>0</v>
      </c>
      <c r="BX50" s="373"/>
      <c r="BY50" s="372">
        <f t="shared" ref="BY50" ca="1" si="474">BY30-BY40</f>
        <v>0</v>
      </c>
      <c r="BZ50" s="373"/>
      <c r="CA50" s="372">
        <f t="shared" ref="CA50" ca="1" si="475">CA30-CA40</f>
        <v>0</v>
      </c>
      <c r="CB50" s="373"/>
      <c r="CC50" s="372">
        <f t="shared" ref="CC50" ca="1" si="476">CC30-CC40</f>
        <v>0</v>
      </c>
      <c r="CD50" s="373"/>
      <c r="CE50" s="372">
        <f t="shared" ref="CE50" ca="1" si="477">CE30-CE40</f>
        <v>0</v>
      </c>
      <c r="CF50" s="373"/>
      <c r="CG50" s="372">
        <f t="shared" ref="CG50" ca="1" si="478">CG30-CG40</f>
        <v>0</v>
      </c>
      <c r="CH50" s="373"/>
      <c r="CI50" s="372">
        <f t="shared" ref="CI50" ca="1" si="479">CI30-CI40</f>
        <v>0</v>
      </c>
      <c r="CJ50" s="373"/>
      <c r="CK50" s="372">
        <f t="shared" ref="CK50" ca="1" si="480">CK30-CK40</f>
        <v>0</v>
      </c>
      <c r="CL50" s="373"/>
      <c r="CM50" s="372">
        <f t="shared" ref="CM50" ca="1" si="481">CM30-CM40</f>
        <v>0</v>
      </c>
      <c r="CN50" s="373"/>
      <c r="CO50" s="372">
        <f t="shared" ref="CO50" ca="1" si="482">CO30-CO40</f>
        <v>0</v>
      </c>
      <c r="CP50" s="373"/>
      <c r="CQ50" s="372">
        <f t="shared" ref="CQ50" ca="1" si="483">CQ30-CQ40</f>
        <v>0</v>
      </c>
      <c r="CR50" s="373"/>
      <c r="CS50" s="372">
        <f t="shared" ref="CS50" ca="1" si="484">CS30-CS40</f>
        <v>0</v>
      </c>
      <c r="CT50" s="373"/>
      <c r="CU50" s="372">
        <f t="shared" ref="CU50" ca="1" si="485">CU30-CU40</f>
        <v>0</v>
      </c>
      <c r="CV50" s="373"/>
      <c r="CW50" s="372">
        <f t="shared" ref="CW50" ca="1" si="486">CW30-CW40</f>
        <v>0</v>
      </c>
      <c r="CX50" s="373"/>
      <c r="CY50" s="372">
        <f t="shared" ref="CY50" ca="1" si="487">CY30-CY40</f>
        <v>0</v>
      </c>
      <c r="CZ50" s="373"/>
      <c r="DA50" s="372">
        <f t="shared" ref="DA50" ca="1" si="488">DA30-DA40</f>
        <v>0</v>
      </c>
      <c r="DB50" s="373"/>
      <c r="DC50" s="372">
        <f t="shared" ref="DC50" ca="1" si="489">DC30-DC40</f>
        <v>0</v>
      </c>
      <c r="DD50" s="373"/>
      <c r="DE50" s="372">
        <f t="shared" ref="DE50" ca="1" si="490">DE30-DE40</f>
        <v>0</v>
      </c>
      <c r="DF50" s="373"/>
      <c r="DG50" s="372">
        <f t="shared" ref="DG50" ca="1" si="491">DG30-DG40</f>
        <v>0</v>
      </c>
      <c r="DH50" s="373"/>
      <c r="DI50" s="372">
        <f t="shared" ref="DI50" ca="1" si="492">DI30-DI40</f>
        <v>0</v>
      </c>
      <c r="DJ50" s="373"/>
      <c r="DK50" s="372">
        <f t="shared" ref="DK50" ca="1" si="493">DK30-DK40</f>
        <v>0</v>
      </c>
      <c r="DL50" s="373"/>
      <c r="DM50" s="372">
        <f t="shared" ref="DM50" ca="1" si="494">DM30-DM40</f>
        <v>0</v>
      </c>
      <c r="DN50" s="373"/>
      <c r="DO50" s="372">
        <f t="shared" ref="DO50" ca="1" si="495">DO30-DO40</f>
        <v>0</v>
      </c>
      <c r="DP50" s="373"/>
      <c r="DQ50" s="372">
        <f t="shared" ref="DQ50" ca="1" si="496">DQ30-DQ40</f>
        <v>0</v>
      </c>
      <c r="DR50" s="373"/>
      <c r="DS50" s="372">
        <f t="shared" ref="DS50" ca="1" si="497">DS30-DS40</f>
        <v>0</v>
      </c>
      <c r="DT50" s="373"/>
      <c r="DU50" s="372">
        <f t="shared" ref="DU50" ca="1" si="498">DU30-DU40</f>
        <v>0</v>
      </c>
      <c r="DV50" s="373"/>
      <c r="DW50" s="289" t="s">
        <v>229</v>
      </c>
      <c r="DX50" s="289">
        <f ca="1">COUNTIF(E50:DU50,"&gt;0")</f>
        <v>0</v>
      </c>
      <c r="DY50" s="39" t="s">
        <v>233</v>
      </c>
    </row>
    <row r="51" spans="2:129" ht="13.5" customHeight="1" x14ac:dyDescent="0.15">
      <c r="B51" s="372" t="s">
        <v>10</v>
      </c>
      <c r="C51" s="406" t="s">
        <v>234</v>
      </c>
      <c r="D51" s="373"/>
      <c r="E51" s="372">
        <f ca="1">E31-E41</f>
        <v>0</v>
      </c>
      <c r="F51" s="373"/>
      <c r="G51" s="372">
        <f t="shared" ref="G51" ca="1" si="499">G31-G41</f>
        <v>0</v>
      </c>
      <c r="H51" s="373"/>
      <c r="I51" s="372">
        <f t="shared" ref="I51" ca="1" si="500">I31-I41</f>
        <v>0</v>
      </c>
      <c r="J51" s="373"/>
      <c r="K51" s="372">
        <f t="shared" ref="K51" ca="1" si="501">K31-K41</f>
        <v>0</v>
      </c>
      <c r="L51" s="373"/>
      <c r="M51" s="372">
        <f t="shared" ref="M51" ca="1" si="502">M31-M41</f>
        <v>0</v>
      </c>
      <c r="N51" s="373"/>
      <c r="O51" s="372">
        <f t="shared" ref="O51" ca="1" si="503">O31-O41</f>
        <v>0</v>
      </c>
      <c r="P51" s="373"/>
      <c r="Q51" s="372">
        <f t="shared" ref="Q51" ca="1" si="504">Q31-Q41</f>
        <v>0</v>
      </c>
      <c r="R51" s="373"/>
      <c r="S51" s="372">
        <f t="shared" ref="S51" ca="1" si="505">S31-S41</f>
        <v>0</v>
      </c>
      <c r="T51" s="373"/>
      <c r="U51" s="372">
        <f t="shared" ref="U51" ca="1" si="506">U31-U41</f>
        <v>0</v>
      </c>
      <c r="V51" s="373"/>
      <c r="W51" s="372">
        <f t="shared" ref="W51" ca="1" si="507">W31-W41</f>
        <v>0</v>
      </c>
      <c r="X51" s="373"/>
      <c r="Y51" s="372">
        <f t="shared" ref="Y51" ca="1" si="508">Y31-Y41</f>
        <v>0</v>
      </c>
      <c r="Z51" s="373"/>
      <c r="AA51" s="372">
        <f t="shared" ref="AA51" ca="1" si="509">AA31-AA41</f>
        <v>0</v>
      </c>
      <c r="AB51" s="373"/>
      <c r="AC51" s="372">
        <f t="shared" ref="AC51" ca="1" si="510">AC31-AC41</f>
        <v>0</v>
      </c>
      <c r="AD51" s="373"/>
      <c r="AE51" s="372">
        <f t="shared" ref="AE51" ca="1" si="511">AE31-AE41</f>
        <v>0</v>
      </c>
      <c r="AF51" s="373"/>
      <c r="AG51" s="372">
        <f t="shared" ref="AG51" ca="1" si="512">AG31-AG41</f>
        <v>0</v>
      </c>
      <c r="AH51" s="373"/>
      <c r="AI51" s="372">
        <f t="shared" ref="AI51" ca="1" si="513">AI31-AI41</f>
        <v>0</v>
      </c>
      <c r="AJ51" s="373"/>
      <c r="AK51" s="372">
        <f t="shared" ref="AK51" ca="1" si="514">AK31-AK41</f>
        <v>0</v>
      </c>
      <c r="AL51" s="373"/>
      <c r="AM51" s="372">
        <f t="shared" ref="AM51" ca="1" si="515">AM31-AM41</f>
        <v>0</v>
      </c>
      <c r="AN51" s="373"/>
      <c r="AO51" s="372">
        <f t="shared" ref="AO51" ca="1" si="516">AO31-AO41</f>
        <v>0</v>
      </c>
      <c r="AP51" s="373"/>
      <c r="AQ51" s="372">
        <f t="shared" ref="AQ51" ca="1" si="517">AQ31-AQ41</f>
        <v>0</v>
      </c>
      <c r="AR51" s="373"/>
      <c r="AS51" s="372">
        <f t="shared" ref="AS51" ca="1" si="518">AS31-AS41</f>
        <v>0</v>
      </c>
      <c r="AT51" s="373"/>
      <c r="AU51" s="372">
        <f t="shared" ref="AU51" ca="1" si="519">AU31-AU41</f>
        <v>0</v>
      </c>
      <c r="AV51" s="373"/>
      <c r="AW51" s="372">
        <f t="shared" ref="AW51" ca="1" si="520">AW31-AW41</f>
        <v>0</v>
      </c>
      <c r="AX51" s="373"/>
      <c r="AY51" s="372">
        <f t="shared" ref="AY51" ca="1" si="521">AY31-AY41</f>
        <v>0</v>
      </c>
      <c r="AZ51" s="373"/>
      <c r="BA51" s="372">
        <f t="shared" ref="BA51" ca="1" si="522">BA31-BA41</f>
        <v>0</v>
      </c>
      <c r="BB51" s="373"/>
      <c r="BC51" s="372">
        <f t="shared" ref="BC51" ca="1" si="523">BC31-BC41</f>
        <v>0</v>
      </c>
      <c r="BD51" s="373"/>
      <c r="BE51" s="372">
        <f t="shared" ref="BE51" ca="1" si="524">BE31-BE41</f>
        <v>0</v>
      </c>
      <c r="BF51" s="373"/>
      <c r="BG51" s="372">
        <f t="shared" ref="BG51" ca="1" si="525">BG31-BG41</f>
        <v>0</v>
      </c>
      <c r="BH51" s="373"/>
      <c r="BI51" s="372">
        <f t="shared" ref="BI51" ca="1" si="526">BI31-BI41</f>
        <v>0</v>
      </c>
      <c r="BJ51" s="373"/>
      <c r="BK51" s="372">
        <f t="shared" ref="BK51" ca="1" si="527">BK31-BK41</f>
        <v>0</v>
      </c>
      <c r="BL51" s="373"/>
      <c r="BM51" s="372">
        <f t="shared" ref="BM51" ca="1" si="528">BM31-BM41</f>
        <v>0</v>
      </c>
      <c r="BN51" s="373"/>
      <c r="BO51" s="372">
        <f t="shared" ref="BO51" ca="1" si="529">BO31-BO41</f>
        <v>0</v>
      </c>
      <c r="BP51" s="373"/>
      <c r="BQ51" s="372">
        <f t="shared" ref="BQ51" ca="1" si="530">BQ31-BQ41</f>
        <v>0</v>
      </c>
      <c r="BR51" s="373"/>
      <c r="BS51" s="372">
        <f t="shared" ref="BS51" ca="1" si="531">BS31-BS41</f>
        <v>0</v>
      </c>
      <c r="BT51" s="373"/>
      <c r="BU51" s="372">
        <f t="shared" ref="BU51" ca="1" si="532">BU31-BU41</f>
        <v>0</v>
      </c>
      <c r="BV51" s="373"/>
      <c r="BW51" s="372">
        <f t="shared" ref="BW51" ca="1" si="533">BW31-BW41</f>
        <v>0</v>
      </c>
      <c r="BX51" s="373"/>
      <c r="BY51" s="372">
        <f t="shared" ref="BY51" ca="1" si="534">BY31-BY41</f>
        <v>0</v>
      </c>
      <c r="BZ51" s="373"/>
      <c r="CA51" s="372">
        <f t="shared" ref="CA51" ca="1" si="535">CA31-CA41</f>
        <v>0</v>
      </c>
      <c r="CB51" s="373"/>
      <c r="CC51" s="372">
        <f t="shared" ref="CC51" ca="1" si="536">CC31-CC41</f>
        <v>0</v>
      </c>
      <c r="CD51" s="373"/>
      <c r="CE51" s="372">
        <f t="shared" ref="CE51" ca="1" si="537">CE31-CE41</f>
        <v>0</v>
      </c>
      <c r="CF51" s="373"/>
      <c r="CG51" s="372">
        <f t="shared" ref="CG51" ca="1" si="538">CG31-CG41</f>
        <v>0</v>
      </c>
      <c r="CH51" s="373"/>
      <c r="CI51" s="372">
        <f t="shared" ref="CI51" ca="1" si="539">CI31-CI41</f>
        <v>0</v>
      </c>
      <c r="CJ51" s="373"/>
      <c r="CK51" s="372">
        <f t="shared" ref="CK51" ca="1" si="540">CK31-CK41</f>
        <v>0</v>
      </c>
      <c r="CL51" s="373"/>
      <c r="CM51" s="372">
        <f t="shared" ref="CM51" ca="1" si="541">CM31-CM41</f>
        <v>0</v>
      </c>
      <c r="CN51" s="373"/>
      <c r="CO51" s="372">
        <f t="shared" ref="CO51" ca="1" si="542">CO31-CO41</f>
        <v>0</v>
      </c>
      <c r="CP51" s="373"/>
      <c r="CQ51" s="372">
        <f t="shared" ref="CQ51" ca="1" si="543">CQ31-CQ41</f>
        <v>0</v>
      </c>
      <c r="CR51" s="373"/>
      <c r="CS51" s="372">
        <f t="shared" ref="CS51" ca="1" si="544">CS31-CS41</f>
        <v>0</v>
      </c>
      <c r="CT51" s="373"/>
      <c r="CU51" s="372">
        <f t="shared" ref="CU51" ca="1" si="545">CU31-CU41</f>
        <v>0</v>
      </c>
      <c r="CV51" s="373"/>
      <c r="CW51" s="372">
        <f t="shared" ref="CW51" ca="1" si="546">CW31-CW41</f>
        <v>0</v>
      </c>
      <c r="CX51" s="373"/>
      <c r="CY51" s="372">
        <f t="shared" ref="CY51" ca="1" si="547">CY31-CY41</f>
        <v>0</v>
      </c>
      <c r="CZ51" s="373"/>
      <c r="DA51" s="372">
        <f t="shared" ref="DA51" ca="1" si="548">DA31-DA41</f>
        <v>0</v>
      </c>
      <c r="DB51" s="373"/>
      <c r="DC51" s="372">
        <f t="shared" ref="DC51" ca="1" si="549">DC31-DC41</f>
        <v>0</v>
      </c>
      <c r="DD51" s="373"/>
      <c r="DE51" s="372">
        <f t="shared" ref="DE51" ca="1" si="550">DE31-DE41</f>
        <v>0</v>
      </c>
      <c r="DF51" s="373"/>
      <c r="DG51" s="372">
        <f t="shared" ref="DG51" ca="1" si="551">DG31-DG41</f>
        <v>0</v>
      </c>
      <c r="DH51" s="373"/>
      <c r="DI51" s="372">
        <f t="shared" ref="DI51" ca="1" si="552">DI31-DI41</f>
        <v>0</v>
      </c>
      <c r="DJ51" s="373"/>
      <c r="DK51" s="372">
        <f t="shared" ref="DK51" ca="1" si="553">DK31-DK41</f>
        <v>0</v>
      </c>
      <c r="DL51" s="373"/>
      <c r="DM51" s="372">
        <f t="shared" ref="DM51" ca="1" si="554">DM31-DM41</f>
        <v>0</v>
      </c>
      <c r="DN51" s="373"/>
      <c r="DO51" s="372">
        <f t="shared" ref="DO51" ca="1" si="555">DO31-DO41</f>
        <v>0</v>
      </c>
      <c r="DP51" s="373"/>
      <c r="DQ51" s="372">
        <f t="shared" ref="DQ51" ca="1" si="556">DQ31-DQ41</f>
        <v>0</v>
      </c>
      <c r="DR51" s="373"/>
      <c r="DS51" s="372">
        <f t="shared" ref="DS51" ca="1" si="557">DS31-DS41</f>
        <v>0</v>
      </c>
      <c r="DT51" s="373"/>
      <c r="DU51" s="372">
        <f t="shared" ref="DU51" ca="1" si="558">DU31-DU41</f>
        <v>0</v>
      </c>
      <c r="DV51" s="373"/>
      <c r="DW51" s="289" t="s">
        <v>229</v>
      </c>
      <c r="DX51" s="289">
        <f ca="1">COUNTIF(E51:DU51,"&gt;0")</f>
        <v>0</v>
      </c>
      <c r="DY51" s="39" t="s">
        <v>233</v>
      </c>
    </row>
    <row r="52" spans="2:129" ht="13.5" customHeight="1" x14ac:dyDescent="0.15">
      <c r="B52" s="372" t="s">
        <v>10</v>
      </c>
      <c r="C52" s="407" t="s">
        <v>108</v>
      </c>
      <c r="D52" s="373"/>
      <c r="E52" s="372">
        <f ca="1">E32-E42</f>
        <v>0</v>
      </c>
      <c r="F52" s="373"/>
      <c r="G52" s="372">
        <f t="shared" ref="G52" ca="1" si="559">G32-G42</f>
        <v>0</v>
      </c>
      <c r="H52" s="373"/>
      <c r="I52" s="372">
        <f t="shared" ref="I52" ca="1" si="560">I32-I42</f>
        <v>0</v>
      </c>
      <c r="J52" s="373"/>
      <c r="K52" s="372">
        <f t="shared" ref="K52" ca="1" si="561">K32-K42</f>
        <v>0</v>
      </c>
      <c r="L52" s="373"/>
      <c r="M52" s="372">
        <f t="shared" ref="M52" ca="1" si="562">M32-M42</f>
        <v>0</v>
      </c>
      <c r="N52" s="373"/>
      <c r="O52" s="372">
        <f t="shared" ref="O52" ca="1" si="563">O32-O42</f>
        <v>0</v>
      </c>
      <c r="P52" s="373"/>
      <c r="Q52" s="372">
        <f t="shared" ref="Q52" ca="1" si="564">Q32-Q42</f>
        <v>0</v>
      </c>
      <c r="R52" s="373"/>
      <c r="S52" s="372">
        <f t="shared" ref="S52" ca="1" si="565">S32-S42</f>
        <v>0</v>
      </c>
      <c r="T52" s="373"/>
      <c r="U52" s="372">
        <f t="shared" ref="U52" ca="1" si="566">U32-U42</f>
        <v>0</v>
      </c>
      <c r="V52" s="373"/>
      <c r="W52" s="372">
        <f t="shared" ref="W52" ca="1" si="567">W32-W42</f>
        <v>0</v>
      </c>
      <c r="X52" s="373"/>
      <c r="Y52" s="372">
        <f t="shared" ref="Y52" ca="1" si="568">Y32-Y42</f>
        <v>0</v>
      </c>
      <c r="Z52" s="373"/>
      <c r="AA52" s="372">
        <f t="shared" ref="AA52" ca="1" si="569">AA32-AA42</f>
        <v>0</v>
      </c>
      <c r="AB52" s="373"/>
      <c r="AC52" s="372">
        <f t="shared" ref="AC52" ca="1" si="570">AC32-AC42</f>
        <v>0</v>
      </c>
      <c r="AD52" s="373"/>
      <c r="AE52" s="372">
        <f t="shared" ref="AE52" ca="1" si="571">AE32-AE42</f>
        <v>0</v>
      </c>
      <c r="AF52" s="373"/>
      <c r="AG52" s="372">
        <f t="shared" ref="AG52" ca="1" si="572">AG32-AG42</f>
        <v>0</v>
      </c>
      <c r="AH52" s="373"/>
      <c r="AI52" s="372">
        <f t="shared" ref="AI52" ca="1" si="573">AI32-AI42</f>
        <v>0</v>
      </c>
      <c r="AJ52" s="373"/>
      <c r="AK52" s="372">
        <f t="shared" ref="AK52" ca="1" si="574">AK32-AK42</f>
        <v>0</v>
      </c>
      <c r="AL52" s="373"/>
      <c r="AM52" s="372">
        <f t="shared" ref="AM52" ca="1" si="575">AM32-AM42</f>
        <v>0</v>
      </c>
      <c r="AN52" s="373"/>
      <c r="AO52" s="372">
        <f t="shared" ref="AO52" ca="1" si="576">AO32-AO42</f>
        <v>0</v>
      </c>
      <c r="AP52" s="373"/>
      <c r="AQ52" s="372">
        <f t="shared" ref="AQ52" ca="1" si="577">AQ32-AQ42</f>
        <v>0</v>
      </c>
      <c r="AR52" s="373"/>
      <c r="AS52" s="372">
        <f t="shared" ref="AS52" ca="1" si="578">AS32-AS42</f>
        <v>0</v>
      </c>
      <c r="AT52" s="373"/>
      <c r="AU52" s="372">
        <f t="shared" ref="AU52" ca="1" si="579">AU32-AU42</f>
        <v>0</v>
      </c>
      <c r="AV52" s="373"/>
      <c r="AW52" s="372">
        <f t="shared" ref="AW52" ca="1" si="580">AW32-AW42</f>
        <v>0</v>
      </c>
      <c r="AX52" s="373"/>
      <c r="AY52" s="372">
        <f t="shared" ref="AY52" ca="1" si="581">AY32-AY42</f>
        <v>0</v>
      </c>
      <c r="AZ52" s="373"/>
      <c r="BA52" s="372">
        <f t="shared" ref="BA52" ca="1" si="582">BA32-BA42</f>
        <v>0</v>
      </c>
      <c r="BB52" s="373"/>
      <c r="BC52" s="372">
        <f t="shared" ref="BC52" ca="1" si="583">BC32-BC42</f>
        <v>0</v>
      </c>
      <c r="BD52" s="373"/>
      <c r="BE52" s="372">
        <f t="shared" ref="BE52" ca="1" si="584">BE32-BE42</f>
        <v>0</v>
      </c>
      <c r="BF52" s="373"/>
      <c r="BG52" s="372">
        <f t="shared" ref="BG52" ca="1" si="585">BG32-BG42</f>
        <v>0</v>
      </c>
      <c r="BH52" s="373"/>
      <c r="BI52" s="372">
        <f t="shared" ref="BI52" ca="1" si="586">BI32-BI42</f>
        <v>0</v>
      </c>
      <c r="BJ52" s="373"/>
      <c r="BK52" s="372">
        <f t="shared" ref="BK52" ca="1" si="587">BK32-BK42</f>
        <v>0</v>
      </c>
      <c r="BL52" s="373"/>
      <c r="BM52" s="372">
        <f t="shared" ref="BM52" ca="1" si="588">BM32-BM42</f>
        <v>0</v>
      </c>
      <c r="BN52" s="373"/>
      <c r="BO52" s="372">
        <f t="shared" ref="BO52" ca="1" si="589">BO32-BO42</f>
        <v>0</v>
      </c>
      <c r="BP52" s="373"/>
      <c r="BQ52" s="372">
        <f t="shared" ref="BQ52" ca="1" si="590">BQ32-BQ42</f>
        <v>0</v>
      </c>
      <c r="BR52" s="373"/>
      <c r="BS52" s="372">
        <f t="shared" ref="BS52" ca="1" si="591">BS32-BS42</f>
        <v>0</v>
      </c>
      <c r="BT52" s="373"/>
      <c r="BU52" s="372">
        <f t="shared" ref="BU52" ca="1" si="592">BU32-BU42</f>
        <v>0</v>
      </c>
      <c r="BV52" s="373"/>
      <c r="BW52" s="372">
        <f t="shared" ref="BW52" ca="1" si="593">BW32-BW42</f>
        <v>0</v>
      </c>
      <c r="BX52" s="373"/>
      <c r="BY52" s="372">
        <f t="shared" ref="BY52" ca="1" si="594">BY32-BY42</f>
        <v>0</v>
      </c>
      <c r="BZ52" s="373"/>
      <c r="CA52" s="372">
        <f t="shared" ref="CA52" ca="1" si="595">CA32-CA42</f>
        <v>0</v>
      </c>
      <c r="CB52" s="373"/>
      <c r="CC52" s="372">
        <f t="shared" ref="CC52" ca="1" si="596">CC32-CC42</f>
        <v>0</v>
      </c>
      <c r="CD52" s="373"/>
      <c r="CE52" s="372">
        <f t="shared" ref="CE52" ca="1" si="597">CE32-CE42</f>
        <v>0</v>
      </c>
      <c r="CF52" s="373"/>
      <c r="CG52" s="372">
        <f t="shared" ref="CG52" ca="1" si="598">CG32-CG42</f>
        <v>0</v>
      </c>
      <c r="CH52" s="373"/>
      <c r="CI52" s="372">
        <f t="shared" ref="CI52" ca="1" si="599">CI32-CI42</f>
        <v>0</v>
      </c>
      <c r="CJ52" s="373"/>
      <c r="CK52" s="372">
        <f t="shared" ref="CK52" ca="1" si="600">CK32-CK42</f>
        <v>0</v>
      </c>
      <c r="CL52" s="373"/>
      <c r="CM52" s="372">
        <f t="shared" ref="CM52" ca="1" si="601">CM32-CM42</f>
        <v>0</v>
      </c>
      <c r="CN52" s="373"/>
      <c r="CO52" s="372">
        <f t="shared" ref="CO52" ca="1" si="602">CO32-CO42</f>
        <v>0</v>
      </c>
      <c r="CP52" s="373"/>
      <c r="CQ52" s="372">
        <f t="shared" ref="CQ52" ca="1" si="603">CQ32-CQ42</f>
        <v>0</v>
      </c>
      <c r="CR52" s="373"/>
      <c r="CS52" s="372">
        <f t="shared" ref="CS52" ca="1" si="604">CS32-CS42</f>
        <v>0</v>
      </c>
      <c r="CT52" s="373"/>
      <c r="CU52" s="372">
        <f t="shared" ref="CU52" ca="1" si="605">CU32-CU42</f>
        <v>0</v>
      </c>
      <c r="CV52" s="373"/>
      <c r="CW52" s="372">
        <f t="shared" ref="CW52" ca="1" si="606">CW32-CW42</f>
        <v>0</v>
      </c>
      <c r="CX52" s="373"/>
      <c r="CY52" s="372">
        <f t="shared" ref="CY52" ca="1" si="607">CY32-CY42</f>
        <v>0</v>
      </c>
      <c r="CZ52" s="373"/>
      <c r="DA52" s="372">
        <f t="shared" ref="DA52" ca="1" si="608">DA32-DA42</f>
        <v>0</v>
      </c>
      <c r="DB52" s="373"/>
      <c r="DC52" s="372">
        <f t="shared" ref="DC52" ca="1" si="609">DC32-DC42</f>
        <v>0</v>
      </c>
      <c r="DD52" s="373"/>
      <c r="DE52" s="372">
        <f t="shared" ref="DE52" ca="1" si="610">DE32-DE42</f>
        <v>0</v>
      </c>
      <c r="DF52" s="373"/>
      <c r="DG52" s="372">
        <f t="shared" ref="DG52" ca="1" si="611">DG32-DG42</f>
        <v>0</v>
      </c>
      <c r="DH52" s="373"/>
      <c r="DI52" s="372">
        <f t="shared" ref="DI52" ca="1" si="612">DI32-DI42</f>
        <v>0</v>
      </c>
      <c r="DJ52" s="373"/>
      <c r="DK52" s="372">
        <f t="shared" ref="DK52" ca="1" si="613">DK32-DK42</f>
        <v>0</v>
      </c>
      <c r="DL52" s="373"/>
      <c r="DM52" s="372">
        <f t="shared" ref="DM52" ca="1" si="614">DM32-DM42</f>
        <v>0</v>
      </c>
      <c r="DN52" s="373"/>
      <c r="DO52" s="372">
        <f t="shared" ref="DO52" ca="1" si="615">DO32-DO42</f>
        <v>0</v>
      </c>
      <c r="DP52" s="373"/>
      <c r="DQ52" s="372">
        <f t="shared" ref="DQ52" ca="1" si="616">DQ32-DQ42</f>
        <v>0</v>
      </c>
      <c r="DR52" s="373"/>
      <c r="DS52" s="372">
        <f t="shared" ref="DS52" ca="1" si="617">DS32-DS42</f>
        <v>0</v>
      </c>
      <c r="DT52" s="373"/>
      <c r="DU52" s="372">
        <f t="shared" ref="DU52" ca="1" si="618">DU32-DU42</f>
        <v>0</v>
      </c>
      <c r="DV52" s="373"/>
      <c r="DW52" s="289" t="s">
        <v>229</v>
      </c>
      <c r="DX52" s="289">
        <f ca="1">COUNTIF(E52:DU52,"&gt;0")</f>
        <v>0</v>
      </c>
      <c r="DY52" s="39" t="s">
        <v>233</v>
      </c>
    </row>
    <row r="53" spans="2:129" ht="13.5" customHeight="1" thickBot="1" x14ac:dyDescent="0.2">
      <c r="B53" s="392" t="s">
        <v>230</v>
      </c>
      <c r="C53" s="390"/>
      <c r="D53" s="391"/>
      <c r="E53" s="380"/>
      <c r="F53" s="381"/>
      <c r="G53" s="380"/>
      <c r="H53" s="381"/>
      <c r="I53" s="380"/>
      <c r="J53" s="381"/>
      <c r="K53" s="380"/>
      <c r="L53" s="381"/>
      <c r="M53" s="380"/>
      <c r="N53" s="381"/>
      <c r="O53" s="380"/>
      <c r="P53" s="381"/>
      <c r="Q53" s="380"/>
      <c r="R53" s="381"/>
      <c r="S53" s="380"/>
      <c r="T53" s="381"/>
      <c r="U53" s="380"/>
      <c r="V53" s="381"/>
      <c r="W53" s="380"/>
      <c r="X53" s="381"/>
      <c r="Y53" s="380"/>
      <c r="Z53" s="381"/>
      <c r="AA53" s="380"/>
      <c r="AB53" s="381"/>
      <c r="AC53" s="380"/>
      <c r="AD53" s="381"/>
      <c r="AE53" s="380"/>
      <c r="AF53" s="381"/>
      <c r="AG53" s="380"/>
      <c r="AH53" s="381"/>
      <c r="AI53" s="380"/>
      <c r="AJ53" s="381"/>
      <c r="AK53" s="380"/>
      <c r="AL53" s="381"/>
      <c r="AM53" s="380"/>
      <c r="AN53" s="381"/>
      <c r="AO53" s="380"/>
      <c r="AP53" s="381"/>
      <c r="AQ53" s="380"/>
      <c r="AR53" s="381"/>
      <c r="AS53" s="380"/>
      <c r="AT53" s="381"/>
      <c r="AU53" s="380"/>
      <c r="AV53" s="381"/>
      <c r="AW53" s="380"/>
      <c r="AX53" s="381"/>
      <c r="AY53" s="380"/>
      <c r="AZ53" s="381"/>
      <c r="BA53" s="380"/>
      <c r="BB53" s="381"/>
      <c r="BC53" s="380"/>
      <c r="BD53" s="381"/>
      <c r="BE53" s="380"/>
      <c r="BF53" s="381"/>
      <c r="BG53" s="380"/>
      <c r="BH53" s="381"/>
      <c r="BI53" s="380"/>
      <c r="BJ53" s="381"/>
      <c r="BK53" s="380"/>
      <c r="BL53" s="381"/>
      <c r="BM53" s="380"/>
      <c r="BN53" s="381"/>
      <c r="BO53" s="380"/>
      <c r="BP53" s="381"/>
      <c r="BQ53" s="380"/>
      <c r="BR53" s="381"/>
      <c r="BS53" s="380"/>
      <c r="BT53" s="381"/>
      <c r="BU53" s="380"/>
      <c r="BV53" s="381"/>
      <c r="BW53" s="380"/>
      <c r="BX53" s="381"/>
      <c r="BY53" s="380"/>
      <c r="BZ53" s="381"/>
      <c r="CA53" s="380"/>
      <c r="CB53" s="381"/>
      <c r="CC53" s="380"/>
      <c r="CD53" s="381"/>
      <c r="CE53" s="380"/>
      <c r="CF53" s="381"/>
      <c r="CG53" s="380"/>
      <c r="CH53" s="381"/>
      <c r="CI53" s="380"/>
      <c r="CJ53" s="381"/>
      <c r="CK53" s="380"/>
      <c r="CL53" s="381"/>
      <c r="CM53" s="380"/>
      <c r="CN53" s="381"/>
      <c r="CO53" s="380"/>
      <c r="CP53" s="381"/>
      <c r="CQ53" s="380"/>
      <c r="CR53" s="381"/>
      <c r="CS53" s="380"/>
      <c r="CT53" s="381"/>
      <c r="CU53" s="380"/>
      <c r="CV53" s="381"/>
      <c r="CW53" s="380"/>
      <c r="CX53" s="381"/>
      <c r="CY53" s="380"/>
      <c r="CZ53" s="381"/>
      <c r="DA53" s="380"/>
      <c r="DB53" s="381"/>
      <c r="DC53" s="380"/>
      <c r="DD53" s="381"/>
      <c r="DE53" s="380"/>
      <c r="DF53" s="381"/>
      <c r="DG53" s="380"/>
      <c r="DH53" s="381"/>
      <c r="DI53" s="380"/>
      <c r="DJ53" s="381"/>
      <c r="DK53" s="380"/>
      <c r="DL53" s="381"/>
      <c r="DM53" s="380"/>
      <c r="DN53" s="381"/>
      <c r="DO53" s="380"/>
      <c r="DP53" s="381"/>
      <c r="DQ53" s="380"/>
      <c r="DR53" s="381"/>
      <c r="DS53" s="380"/>
      <c r="DT53" s="381"/>
      <c r="DU53" s="380"/>
      <c r="DV53" s="381"/>
      <c r="DW53" s="289"/>
      <c r="DX53" s="289"/>
    </row>
    <row r="55" spans="2:129" ht="13.5" customHeight="1" thickBot="1" x14ac:dyDescent="0.2">
      <c r="E55" t="s">
        <v>244</v>
      </c>
      <c r="G55" t="s">
        <v>245</v>
      </c>
      <c r="I55" t="s">
        <v>249</v>
      </c>
      <c r="K55" t="s">
        <v>250</v>
      </c>
      <c r="M55" t="s">
        <v>251</v>
      </c>
      <c r="O55" t="s">
        <v>252</v>
      </c>
      <c r="Q55" t="s">
        <v>253</v>
      </c>
      <c r="S55" t="s">
        <v>254</v>
      </c>
      <c r="U55" t="s">
        <v>255</v>
      </c>
      <c r="W55" t="s">
        <v>246</v>
      </c>
      <c r="Y55" t="s">
        <v>247</v>
      </c>
      <c r="AA55" t="s">
        <v>248</v>
      </c>
      <c r="AC55" t="s">
        <v>244</v>
      </c>
    </row>
    <row r="56" spans="2:129" ht="13.5" customHeight="1" x14ac:dyDescent="0.15">
      <c r="B56" s="297" t="s">
        <v>9</v>
      </c>
      <c r="C56" s="433" t="s">
        <v>234</v>
      </c>
      <c r="D56" s="296"/>
      <c r="E56" s="297">
        <f>SUM(E12:AI12)</f>
        <v>0</v>
      </c>
      <c r="F56" s="296"/>
      <c r="G56" s="297">
        <f>SUM(AJ12:BM12)</f>
        <v>0</v>
      </c>
      <c r="H56" s="296"/>
      <c r="I56" s="297">
        <f>SUM(BN12:CR12)</f>
        <v>0</v>
      </c>
      <c r="J56" s="296"/>
      <c r="K56" s="297">
        <f>SUM(CS12:DV12)</f>
        <v>0</v>
      </c>
      <c r="L56" s="296"/>
      <c r="M56" s="297">
        <f>SUM(DW12:FA12)</f>
        <v>0</v>
      </c>
      <c r="N56" s="296"/>
      <c r="O56" s="297">
        <f ca="1">SUM(FB12:GF12)</f>
        <v>0</v>
      </c>
      <c r="P56" s="296"/>
      <c r="Q56" s="297">
        <f>SUM(GG12:HJ12)</f>
        <v>0</v>
      </c>
      <c r="R56" s="296"/>
      <c r="S56" s="297">
        <f>SUM(HK12:IO12)</f>
        <v>0</v>
      </c>
      <c r="T56" s="296"/>
      <c r="U56" s="297">
        <f>SUM(IP12:JS12)</f>
        <v>0</v>
      </c>
      <c r="V56" s="296"/>
      <c r="W56" s="297">
        <f ca="1">SUM(JT12:KX12)</f>
        <v>0</v>
      </c>
      <c r="X56" s="296"/>
      <c r="Y56" s="297">
        <f ca="1">SUM(KY12:MC12)</f>
        <v>0</v>
      </c>
      <c r="Z56" s="296"/>
      <c r="AA56" s="297">
        <f>SUM(MD12:NF12)</f>
        <v>0</v>
      </c>
      <c r="AB56" s="296"/>
      <c r="AC56" s="297">
        <f>SUM(NG12:OK12)</f>
        <v>0</v>
      </c>
      <c r="AD56" s="296"/>
    </row>
    <row r="57" spans="2:129" ht="13.5" customHeight="1" x14ac:dyDescent="0.15">
      <c r="B57" s="223" t="s">
        <v>9</v>
      </c>
      <c r="C57" s="402" t="s">
        <v>108</v>
      </c>
      <c r="D57" s="158"/>
      <c r="E57" s="223">
        <f>SUM(E13:AI13)</f>
        <v>0</v>
      </c>
      <c r="F57" s="158"/>
      <c r="G57" s="223">
        <f>SUM(AJ13:BM13)</f>
        <v>0</v>
      </c>
      <c r="H57" s="158"/>
      <c r="I57" s="223">
        <f>SUM(BN13:CR13)</f>
        <v>0</v>
      </c>
      <c r="J57" s="158"/>
      <c r="K57" s="223">
        <f>SUM(CS13:DV13)</f>
        <v>0</v>
      </c>
      <c r="L57" s="158"/>
      <c r="M57" s="223">
        <f>SUM(DW13:FA13)</f>
        <v>0</v>
      </c>
      <c r="N57" s="158"/>
      <c r="O57" s="223">
        <f ca="1">SUM(FB13:GF13)</f>
        <v>0</v>
      </c>
      <c r="P57" s="158"/>
      <c r="Q57" s="223">
        <f>SUM(GG13:HJ13)</f>
        <v>0</v>
      </c>
      <c r="R57" s="158"/>
      <c r="S57" s="223">
        <f>SUM(HK13:IO13)</f>
        <v>0</v>
      </c>
      <c r="T57" s="158"/>
      <c r="U57" s="223">
        <f>SUM(IP13:JS13)</f>
        <v>0</v>
      </c>
      <c r="V57" s="158"/>
      <c r="W57" s="223">
        <f ca="1">SUM(JT13:KX13)</f>
        <v>0</v>
      </c>
      <c r="X57" s="158"/>
      <c r="Y57" s="223">
        <f ca="1">SUM(KY13:MC13)</f>
        <v>0</v>
      </c>
      <c r="Z57" s="158"/>
      <c r="AA57" s="223">
        <f>SUM(MD13:NF13)</f>
        <v>0</v>
      </c>
      <c r="AB57" s="158"/>
      <c r="AC57" s="223">
        <f>SUM(NG13:OK13)</f>
        <v>0</v>
      </c>
      <c r="AD57" s="158"/>
    </row>
    <row r="58" spans="2:129" ht="13.5" customHeight="1" x14ac:dyDescent="0.15">
      <c r="B58" s="336" t="s">
        <v>10</v>
      </c>
      <c r="C58" s="403" t="s">
        <v>234</v>
      </c>
      <c r="D58" s="158"/>
      <c r="E58" s="223">
        <f>SUM(E14:AI14)</f>
        <v>0</v>
      </c>
      <c r="F58" s="158"/>
      <c r="G58" s="223">
        <f>SUM(AJ14:BM14)</f>
        <v>0</v>
      </c>
      <c r="H58" s="158"/>
      <c r="I58" s="223">
        <f>SUM(BN14:CR14)</f>
        <v>0</v>
      </c>
      <c r="J58" s="158"/>
      <c r="K58" s="223">
        <f>SUM(CS14:DV14)</f>
        <v>0</v>
      </c>
      <c r="L58" s="158"/>
      <c r="M58" s="223">
        <f>SUM(DW14:FA14)</f>
        <v>0</v>
      </c>
      <c r="N58" s="158"/>
      <c r="O58" s="223">
        <f ca="1">SUM(FB14:GF14)</f>
        <v>0</v>
      </c>
      <c r="P58" s="158"/>
      <c r="Q58" s="223">
        <f>SUM(GG14:HJ14)</f>
        <v>0</v>
      </c>
      <c r="R58" s="158"/>
      <c r="S58" s="223">
        <f>SUM(HK14:IO14)</f>
        <v>0</v>
      </c>
      <c r="T58" s="158"/>
      <c r="U58" s="223">
        <f>SUM(IP14:JS14)</f>
        <v>0</v>
      </c>
      <c r="V58" s="158"/>
      <c r="W58" s="223">
        <f ca="1">SUM(JT14:KX14)</f>
        <v>0</v>
      </c>
      <c r="X58" s="158"/>
      <c r="Y58" s="223">
        <f ca="1">SUM(KY14:MC14)</f>
        <v>0</v>
      </c>
      <c r="Z58" s="158"/>
      <c r="AA58" s="223">
        <f>SUM(MD14:NF14)</f>
        <v>0</v>
      </c>
      <c r="AB58" s="158"/>
      <c r="AC58" s="223">
        <f>SUM(NG14:OK14)</f>
        <v>0</v>
      </c>
      <c r="AD58" s="158"/>
    </row>
    <row r="59" spans="2:129" ht="13.5" customHeight="1" x14ac:dyDescent="0.15">
      <c r="B59" s="336" t="s">
        <v>10</v>
      </c>
      <c r="C59" s="402" t="s">
        <v>108</v>
      </c>
      <c r="D59" s="158"/>
      <c r="E59" s="223">
        <f>SUM(E15:AI15)</f>
        <v>0</v>
      </c>
      <c r="F59" s="158"/>
      <c r="G59" s="223">
        <f>SUM(AJ15:BM15)</f>
        <v>0</v>
      </c>
      <c r="H59" s="158"/>
      <c r="I59" s="223">
        <f>SUM(BN15:CR15)</f>
        <v>0</v>
      </c>
      <c r="J59" s="158"/>
      <c r="K59" s="223">
        <f>SUM(CS15:DV15)</f>
        <v>0</v>
      </c>
      <c r="L59" s="158"/>
      <c r="M59" s="223">
        <f>SUM(DW15:FA15)</f>
        <v>0</v>
      </c>
      <c r="N59" s="158"/>
      <c r="O59" s="223">
        <f ca="1">SUM(FB15:GF15)</f>
        <v>0</v>
      </c>
      <c r="P59" s="158"/>
      <c r="Q59" s="223">
        <f>SUM(GG15:HJ15)</f>
        <v>0</v>
      </c>
      <c r="R59" s="158"/>
      <c r="S59" s="223">
        <f>SUM(HK15:IO15)</f>
        <v>0</v>
      </c>
      <c r="T59" s="158"/>
      <c r="U59" s="223">
        <f>SUM(IP15:JS15)</f>
        <v>0</v>
      </c>
      <c r="V59" s="158"/>
      <c r="W59" s="223">
        <f ca="1">SUM(JT15:KX15)</f>
        <v>0</v>
      </c>
      <c r="X59" s="158"/>
      <c r="Y59" s="223">
        <f ca="1">SUM(KY15:MC15)</f>
        <v>0</v>
      </c>
      <c r="Z59" s="158"/>
      <c r="AA59" s="223">
        <f>SUM(MD15:NF15)</f>
        <v>0</v>
      </c>
      <c r="AB59" s="158"/>
      <c r="AC59" s="223">
        <f>SUM(NG15:OK15)</f>
        <v>0</v>
      </c>
      <c r="AD59" s="158"/>
    </row>
    <row r="60" spans="2:129" ht="13.5" customHeight="1" thickBot="1" x14ac:dyDescent="0.2">
      <c r="B60" s="382" t="s">
        <v>261</v>
      </c>
      <c r="C60" s="383"/>
      <c r="D60" s="384"/>
      <c r="E60" s="335"/>
      <c r="F60" s="159"/>
      <c r="G60" s="335"/>
      <c r="H60" s="159"/>
      <c r="I60" s="335"/>
      <c r="J60" s="159"/>
      <c r="K60" s="335"/>
      <c r="L60" s="159"/>
      <c r="M60" s="335"/>
      <c r="N60" s="159"/>
      <c r="O60" s="335"/>
      <c r="P60" s="159"/>
      <c r="Q60" s="335"/>
      <c r="R60" s="159"/>
      <c r="S60" s="335"/>
      <c r="T60" s="159"/>
      <c r="U60" s="335"/>
      <c r="V60" s="159"/>
      <c r="W60" s="335"/>
      <c r="X60" s="159"/>
      <c r="Y60" s="335"/>
      <c r="Z60" s="159"/>
      <c r="AA60" s="335"/>
      <c r="AB60" s="159"/>
      <c r="AC60" s="335"/>
      <c r="AD60" s="159"/>
    </row>
    <row r="61" spans="2:129" ht="13.5" customHeight="1" x14ac:dyDescent="0.15">
      <c r="B61" s="297" t="s">
        <v>9</v>
      </c>
      <c r="C61" s="433" t="s">
        <v>234</v>
      </c>
      <c r="D61" s="296"/>
      <c r="E61" s="297">
        <f>IF(COUNTIF(E12:AI12,1)&gt;0,IF(E12=0,"中途",0),0)</f>
        <v>0</v>
      </c>
      <c r="F61" s="296"/>
      <c r="G61" s="297">
        <f>IF(COUNTIF(AJ12:BM12,1)&gt;0,IF(AJ12=0,"中途",0),0)</f>
        <v>0</v>
      </c>
      <c r="H61" s="296"/>
      <c r="I61" s="297">
        <f>IF(COUNTIF(BN12:CR12,1)&gt;0,IF(BN12=0,"中途",0),0)</f>
        <v>0</v>
      </c>
      <c r="J61" s="296"/>
      <c r="K61" s="297">
        <f>IF(COUNTIF(CS12:DV12,1)&gt;0,IF(CS12=0,"中途",0),0)</f>
        <v>0</v>
      </c>
      <c r="L61" s="296"/>
      <c r="M61" s="297">
        <f>IF(COUNTIF(DW12:FA12,1)&gt;0,IF(DW12=0,"中途",0),0)</f>
        <v>0</v>
      </c>
      <c r="N61" s="296"/>
      <c r="O61" s="297">
        <f ca="1">IF(COUNTIF(FB12:GF12,1)&gt;0,IF(FB12=0,"中途",0),0)</f>
        <v>0</v>
      </c>
      <c r="P61" s="296"/>
      <c r="Q61" s="297">
        <f>IF(COUNTIF(GG12:HJ12,1)&gt;0,IF(GG12=0,"中途",0),0)</f>
        <v>0</v>
      </c>
      <c r="R61" s="296"/>
      <c r="S61" s="297">
        <f>IF(COUNTIF(HK12:IO12,1)&gt;0,IF(HK12=0,"中途",0),0)</f>
        <v>0</v>
      </c>
      <c r="T61" s="296"/>
      <c r="U61" s="297">
        <f>IF(COUNTIF(IP12:JS12,1)&gt;0,IF(IP12=0,"中途",0),0)</f>
        <v>0</v>
      </c>
      <c r="V61" s="296"/>
      <c r="W61" s="297">
        <f ca="1">IF(COUNTIF(JT12:KX12,1)&gt;0,IF(JT12=0,"中途",0),0)</f>
        <v>0</v>
      </c>
      <c r="X61" s="296"/>
      <c r="Y61" s="297">
        <f ca="1">IF(COUNTIF(KY12:MC12,1)&gt;0,IF(LB12=0,"中途",0),0)</f>
        <v>0</v>
      </c>
      <c r="Z61" s="296"/>
      <c r="AA61" s="297">
        <f>IF(COUNTIF(MD12:NF12,1)&gt;0,IF(MD12=0,"中途",0),0)</f>
        <v>0</v>
      </c>
      <c r="AB61" s="296"/>
      <c r="AC61" s="297">
        <f>IF(COUNTIF(NG12:OK12,1)&gt;0,IF(NG12=0,"中途",0),0)</f>
        <v>0</v>
      </c>
      <c r="AD61" s="296"/>
    </row>
    <row r="62" spans="2:129" ht="13.5" customHeight="1" x14ac:dyDescent="0.15">
      <c r="B62" s="223" t="s">
        <v>9</v>
      </c>
      <c r="C62" s="402" t="s">
        <v>108</v>
      </c>
      <c r="D62" s="158"/>
      <c r="E62" s="223">
        <f>IF(COUNTIF(E13:AI13,1)&gt;0,IF(E13=0,"中途",0),0)</f>
        <v>0</v>
      </c>
      <c r="F62" s="158"/>
      <c r="G62" s="223">
        <f>IF(COUNTIF(AJ13:BM13,1)&gt;0,IF(AJ13=0,"中途",0),0)</f>
        <v>0</v>
      </c>
      <c r="H62" s="158"/>
      <c r="I62" s="223">
        <f>IF(COUNTIF(BN13:CR13,1)&gt;0,IF(BN13=0,"中途",0),0)</f>
        <v>0</v>
      </c>
      <c r="J62" s="158"/>
      <c r="K62" s="223">
        <f>IF(COUNTIF(CS13:DV13,1)&gt;0,IF(CS13=0,"中途",0),0)</f>
        <v>0</v>
      </c>
      <c r="L62" s="158"/>
      <c r="M62" s="223">
        <f>IF(COUNTIF(DW13:FA13,1)&gt;0,IF(DW13=0,"中途",0),0)</f>
        <v>0</v>
      </c>
      <c r="N62" s="158"/>
      <c r="O62" s="223">
        <f ca="1">IF(COUNTIF(FB13:GF13,1)&gt;0,IF(FB13=0,"中途",0),0)</f>
        <v>0</v>
      </c>
      <c r="P62" s="158"/>
      <c r="Q62" s="223">
        <f>IF(COUNTIF(GG13:HJ13,1)&gt;0,IF(GG13=0,"中途",0),0)</f>
        <v>0</v>
      </c>
      <c r="R62" s="158"/>
      <c r="S62" s="223">
        <f>IF(COUNTIF(HK13:IO13,1)&gt;0,IF(HK13=0,"中途",0),0)</f>
        <v>0</v>
      </c>
      <c r="T62" s="158"/>
      <c r="U62" s="223">
        <f>IF(COUNTIF(IP13:JS13,1)&gt;0,IF(IP13=0,"中途",0),0)</f>
        <v>0</v>
      </c>
      <c r="V62" s="158"/>
      <c r="W62" s="223">
        <f ca="1">IF(COUNTIF(JT13:KX13,1)&gt;0,IF(JT13=0,"中途",0),0)</f>
        <v>0</v>
      </c>
      <c r="X62" s="158"/>
      <c r="Y62" s="223">
        <f ca="1">IF(COUNTIF(KY13:MC13,1)&gt;0,IF(LB13=0,"中途",0),0)</f>
        <v>0</v>
      </c>
      <c r="Z62" s="158"/>
      <c r="AA62" s="223">
        <f>IF(COUNTIF(MD13:NF13,1)&gt;0,IF(MD13=0,"中途",0),0)</f>
        <v>0</v>
      </c>
      <c r="AB62" s="158"/>
      <c r="AC62" s="223">
        <f>IF(COUNTIF(NG13:OK13,1)&gt;0,IF(NG13=0,"中途",0),0)</f>
        <v>0</v>
      </c>
      <c r="AD62" s="158"/>
    </row>
    <row r="63" spans="2:129" ht="13.5" customHeight="1" x14ac:dyDescent="0.15">
      <c r="B63" s="336" t="s">
        <v>10</v>
      </c>
      <c r="C63" s="403" t="s">
        <v>234</v>
      </c>
      <c r="D63" s="158"/>
      <c r="E63" s="223">
        <f>IF(COUNTIF(E14:AI14,1)&gt;0,IF(E14=0,"中途",0),0)</f>
        <v>0</v>
      </c>
      <c r="F63" s="158"/>
      <c r="G63" s="223">
        <f>IF(COUNTIF(AJ14:BM14,1)&gt;0,IF(AJ14=0,"中途",0),0)</f>
        <v>0</v>
      </c>
      <c r="H63" s="158"/>
      <c r="I63" s="223">
        <f>IF(COUNTIF(BN14:CR14,1)&gt;0,IF(BN14=0,"中途",0),0)</f>
        <v>0</v>
      </c>
      <c r="J63" s="158"/>
      <c r="K63" s="223">
        <f>IF(COUNTIF(CS14:DV14,1)&gt;0,IF(CS14=0,"中途",0),0)</f>
        <v>0</v>
      </c>
      <c r="L63" s="158"/>
      <c r="M63" s="223">
        <f>IF(COUNTIF(DW14:FA14,1)&gt;0,IF(DW14=0,"中途",0),0)</f>
        <v>0</v>
      </c>
      <c r="N63" s="158"/>
      <c r="O63" s="223">
        <f ca="1">IF(COUNTIF(FB14:GF14,1)&gt;0,IF(FB14=0,"中途",0),0)</f>
        <v>0</v>
      </c>
      <c r="P63" s="158"/>
      <c r="Q63" s="223">
        <f>IF(COUNTIF(GG14:HJ14,1)&gt;0,IF(GG14=0,"中途",0),0)</f>
        <v>0</v>
      </c>
      <c r="R63" s="158"/>
      <c r="S63" s="223">
        <f>IF(COUNTIF(HK14:IO14,1)&gt;0,IF(HK14=0,"中途",0),0)</f>
        <v>0</v>
      </c>
      <c r="T63" s="158"/>
      <c r="U63" s="223">
        <f>IF(COUNTIF(IP14:JS14,1)&gt;0,IF(IP14=0,"中途",0),0)</f>
        <v>0</v>
      </c>
      <c r="V63" s="158"/>
      <c r="W63" s="223">
        <f ca="1">IF(COUNTIF(JT14:KX14,1)&gt;0,IF(JT14=0,"中途",0),0)</f>
        <v>0</v>
      </c>
      <c r="X63" s="158"/>
      <c r="Y63" s="223">
        <f ca="1">IF(COUNTIF(KY14:MC14,1)&gt;0,IF(LB14=0,"中途",0),0)</f>
        <v>0</v>
      </c>
      <c r="Z63" s="158"/>
      <c r="AA63" s="223">
        <f>IF(COUNTIF(MD14:NF14,1)&gt;0,IF(MD14=0,"中途",0),0)</f>
        <v>0</v>
      </c>
      <c r="AB63" s="158"/>
      <c r="AC63" s="223">
        <f>IF(COUNTIF(NG14:OK14,1)&gt;0,IF(NG14=0,"中途",0),0)</f>
        <v>0</v>
      </c>
      <c r="AD63" s="158"/>
    </row>
    <row r="64" spans="2:129" ht="13.5" customHeight="1" x14ac:dyDescent="0.15">
      <c r="B64" s="336" t="s">
        <v>10</v>
      </c>
      <c r="C64" s="402" t="s">
        <v>108</v>
      </c>
      <c r="D64" s="158"/>
      <c r="E64" s="223">
        <f>IF(COUNTIF(E15:AI15,1)&gt;0,IF(E15=0,"中途",0),0)</f>
        <v>0</v>
      </c>
      <c r="F64" s="158"/>
      <c r="G64" s="223">
        <f>IF(COUNTIF(AJ15:BM15,1)&gt;0,IF(AJ15=0,"中途",0),0)</f>
        <v>0</v>
      </c>
      <c r="H64" s="158"/>
      <c r="I64" s="223">
        <f>IF(COUNTIF(BN15:CR15,1)&gt;0,IF(BN15=0,"中途",0),0)</f>
        <v>0</v>
      </c>
      <c r="J64" s="158"/>
      <c r="K64" s="223">
        <f>IF(COUNTIF(CS15:DV15,1)&gt;0,IF(CS15=0,"中途",0),0)</f>
        <v>0</v>
      </c>
      <c r="L64" s="158"/>
      <c r="M64" s="223">
        <f>IF(COUNTIF(DW15:FA15,1)&gt;0,IF(DW15=0,"中途",0),0)</f>
        <v>0</v>
      </c>
      <c r="N64" s="158"/>
      <c r="O64" s="223">
        <f ca="1">IF(COUNTIF(FB15:GF15,1)&gt;0,IF(FB15=0,"中途",0),0)</f>
        <v>0</v>
      </c>
      <c r="P64" s="158"/>
      <c r="Q64" s="223">
        <f>IF(COUNTIF(GG15:HJ15,1)&gt;0,IF(GG15=0,"中途",0),0)</f>
        <v>0</v>
      </c>
      <c r="R64" s="158"/>
      <c r="S64" s="223">
        <f>IF(COUNTIF(HK15:IO15,1)&gt;0,IF(HK15=0,"中途",0),0)</f>
        <v>0</v>
      </c>
      <c r="T64" s="158"/>
      <c r="U64" s="223">
        <f>IF(COUNTIF(IP15:JS15,1)&gt;0,IF(IP15=0,"中途",0),0)</f>
        <v>0</v>
      </c>
      <c r="V64" s="158"/>
      <c r="W64" s="223">
        <f ca="1">IF(COUNTIF(JT15:KX15,1)&gt;0,IF(KX15=0,"中途",0),0)</f>
        <v>0</v>
      </c>
      <c r="X64" s="158"/>
      <c r="Y64" s="223">
        <f ca="1">IF(COUNTIF(KY15:MC15,1)&gt;0,IF(LB15=0,"中途",0),0)</f>
        <v>0</v>
      </c>
      <c r="Z64" s="158"/>
      <c r="AA64" s="223">
        <f>IF(COUNTIF(MD15:NF15,1)&gt;0,IF(MD15=0,"中途",0),0)</f>
        <v>0</v>
      </c>
      <c r="AB64" s="158"/>
      <c r="AC64" s="223">
        <f>IF(COUNTIF(NG15:OK15,1)&gt;0,IF(NG15=0,"中途",0),0)</f>
        <v>0</v>
      </c>
      <c r="AD64" s="158"/>
    </row>
    <row r="65" spans="2:31" ht="13.5" customHeight="1" thickBot="1" x14ac:dyDescent="0.2">
      <c r="B65" s="382" t="s">
        <v>257</v>
      </c>
      <c r="C65" s="383"/>
      <c r="D65" s="384"/>
      <c r="E65" s="335"/>
      <c r="F65" s="159"/>
      <c r="G65" s="335"/>
      <c r="H65" s="159"/>
      <c r="I65" s="335"/>
      <c r="J65" s="159"/>
      <c r="K65" s="335"/>
      <c r="L65" s="159"/>
      <c r="M65" s="335"/>
      <c r="N65" s="159"/>
      <c r="O65" s="335"/>
      <c r="P65" s="159"/>
      <c r="Q65" s="335"/>
      <c r="R65" s="159"/>
      <c r="S65" s="335"/>
      <c r="T65" s="159"/>
      <c r="U65" s="335"/>
      <c r="V65" s="159"/>
      <c r="W65" s="335"/>
      <c r="X65" s="159"/>
      <c r="Y65" s="335"/>
      <c r="Z65" s="159"/>
      <c r="AA65" s="335"/>
      <c r="AB65" s="159"/>
      <c r="AC65" s="335"/>
      <c r="AD65" s="159"/>
    </row>
    <row r="66" spans="2:31" ht="13.5" customHeight="1" x14ac:dyDescent="0.15">
      <c r="B66" s="297" t="s">
        <v>9</v>
      </c>
      <c r="C66" s="433" t="s">
        <v>234</v>
      </c>
      <c r="D66" s="296"/>
      <c r="E66" s="297">
        <f>IF(COUNTIF(E12:AI12,1)&gt;0,IF(AI12=0,"中途",0),0)</f>
        <v>0</v>
      </c>
      <c r="F66" s="296"/>
      <c r="G66" s="297">
        <f>IF(COUNTIF(AJ12:BM12,1)&gt;0,IF(BM12=0,"中途",0),0)</f>
        <v>0</v>
      </c>
      <c r="H66" s="296"/>
      <c r="I66" s="297">
        <f>IF(COUNTIF(BN12:CR12,1)&gt;0,IF(CR12=0,"中途",0),0)</f>
        <v>0</v>
      </c>
      <c r="J66" s="296"/>
      <c r="K66" s="297">
        <f>IF(COUNTIF(CS12:DV12,1)&gt;0,IF(DV12=0,"中途",0),0)</f>
        <v>0</v>
      </c>
      <c r="L66" s="296"/>
      <c r="M66" s="297">
        <f>IF(COUNTIF(DW12:FA12,1)&gt;0,IF(FA12=0,"中途",0),0)</f>
        <v>0</v>
      </c>
      <c r="N66" s="296"/>
      <c r="O66" s="297">
        <f ca="1">IF(COUNTIF(FB12:GF12,1)&gt;0,IF(GF12=0,"中途",0),0)</f>
        <v>0</v>
      </c>
      <c r="P66" s="296"/>
      <c r="Q66" s="297">
        <f>IF(COUNTIF(GG12:HJ12,1)&gt;0,IF(HJ12=0,"中途",0),0)</f>
        <v>0</v>
      </c>
      <c r="R66" s="296"/>
      <c r="S66" s="297">
        <f>IF(COUNTIF(HK12:IO12,1)&gt;0,IF(IO12=0,"中途",0),0)</f>
        <v>0</v>
      </c>
      <c r="T66" s="296"/>
      <c r="U66" s="297">
        <f>IF(COUNTIF(IP12:JS12,1)&gt;0,IF(JS12=0,"中途",0),0)</f>
        <v>0</v>
      </c>
      <c r="V66" s="296"/>
      <c r="W66" s="297">
        <f ca="1">IF(COUNTIF(JT12:KX12,1)&gt;0,IF(KV12=0,"中途",0),0)</f>
        <v>0</v>
      </c>
      <c r="X66" s="296"/>
      <c r="Y66" s="297">
        <f ca="1">IF(COUNTIF(KY12:MC12,1)&gt;0,IF(MC12=0,"中途",0),0)</f>
        <v>0</v>
      </c>
      <c r="Z66" s="296"/>
      <c r="AA66" s="297">
        <f>IF(COUNTIF(MD12:NF12,1)&gt;0,IF(NE12=0,"中途",0),0)</f>
        <v>0</v>
      </c>
      <c r="AB66" s="296"/>
      <c r="AC66" s="297">
        <f>IF(COUNTIF(NG12:OK12,1)&gt;0,IF(OK12=0,"中途",0),0)</f>
        <v>0</v>
      </c>
      <c r="AD66" s="296"/>
    </row>
    <row r="67" spans="2:31" ht="13.5" customHeight="1" x14ac:dyDescent="0.15">
      <c r="B67" s="223" t="s">
        <v>9</v>
      </c>
      <c r="C67" s="402" t="s">
        <v>108</v>
      </c>
      <c r="D67" s="158"/>
      <c r="E67" s="223">
        <f>IF(COUNTIF(E13:AI13,1)&gt;0,IF(AI13=0,"中途",0),0)</f>
        <v>0</v>
      </c>
      <c r="F67" s="158"/>
      <c r="G67" s="223">
        <f>IF(COUNTIF(AJ13:BM13,1)&gt;0,IF(BM13=0,"中途",0),0)</f>
        <v>0</v>
      </c>
      <c r="H67" s="158"/>
      <c r="I67" s="223">
        <f>IF(COUNTIF(BN13:CR13,1)&gt;0,IF(CR13=0,"中途",0),0)</f>
        <v>0</v>
      </c>
      <c r="J67" s="158"/>
      <c r="K67" s="223">
        <f>IF(COUNTIF(CS13:DV13,1)&gt;0,IF(DV13=0,"中途",0),0)</f>
        <v>0</v>
      </c>
      <c r="L67" s="158"/>
      <c r="M67" s="223">
        <f>IF(COUNTIF(DW13:FA13,1)&gt;0,IF(FA13=0,"中途",0),0)</f>
        <v>0</v>
      </c>
      <c r="N67" s="158"/>
      <c r="O67" s="223">
        <f ca="1">IF(COUNTIF(FB13:GF13,1)&gt;0,IF(GF13=0,"中途",0),0)</f>
        <v>0</v>
      </c>
      <c r="P67" s="158"/>
      <c r="Q67" s="223">
        <f>IF(COUNTIF(GG13:HJ13,1)&gt;0,IF(HJ13=0,"中途",0),0)</f>
        <v>0</v>
      </c>
      <c r="R67" s="158"/>
      <c r="S67" s="223">
        <f>IF(COUNTIF(HK13:IO13,1)&gt;0,IF(IO13=0,"中途",0),0)</f>
        <v>0</v>
      </c>
      <c r="T67" s="158"/>
      <c r="U67" s="223">
        <f>IF(COUNTIF(IP13:JS13,1)&gt;0,IF(JS13=0,"中途",0),0)</f>
        <v>0</v>
      </c>
      <c r="V67" s="158"/>
      <c r="W67" s="223">
        <f ca="1">IF(COUNTIF(JT13:KX13,1)&gt;0,IF(KV13=0,"中途",0),0)</f>
        <v>0</v>
      </c>
      <c r="X67" s="158"/>
      <c r="Y67" s="223">
        <f ca="1">IF(COUNTIF(KY13:MC13,1)&gt;0,IF(MC13=0,"中途",0),0)</f>
        <v>0</v>
      </c>
      <c r="Z67" s="158"/>
      <c r="AA67" s="223">
        <f>IF(COUNTIF(MD13:NF13,1)&gt;0,IF(NE13=0,"中途",0),0)</f>
        <v>0</v>
      </c>
      <c r="AB67" s="158"/>
      <c r="AC67" s="223">
        <f>IF(COUNTIF(NG13:OK13,1)&gt;0,IF(OK13=0,"中途",0),0)</f>
        <v>0</v>
      </c>
      <c r="AD67" s="158"/>
    </row>
    <row r="68" spans="2:31" ht="13.5" customHeight="1" x14ac:dyDescent="0.15">
      <c r="B68" s="336" t="s">
        <v>10</v>
      </c>
      <c r="C68" s="403" t="s">
        <v>234</v>
      </c>
      <c r="D68" s="158"/>
      <c r="E68" s="223">
        <f>IF(COUNTIF(E14:AI14,1)&gt;0,IF(AI14=0,"中途",0),0)</f>
        <v>0</v>
      </c>
      <c r="F68" s="158"/>
      <c r="G68" s="223">
        <f>IF(COUNTIF(AJ14:BM14,1)&gt;0,IF(BM14=0,"中途",0),0)</f>
        <v>0</v>
      </c>
      <c r="H68" s="158"/>
      <c r="I68" s="223">
        <f>IF(COUNTIF(BN14:CR14,1)&gt;0,IF(CR14=0,"中途",0),0)</f>
        <v>0</v>
      </c>
      <c r="J68" s="158"/>
      <c r="K68" s="223">
        <f>IF(COUNTIF(CS14:DV14,1)&gt;0,IF(DV14=0,"中途",0),0)</f>
        <v>0</v>
      </c>
      <c r="L68" s="158"/>
      <c r="M68" s="223">
        <f>IF(COUNTIF(DW14:FA14,1)&gt;0,IF(FA14=0,"中途",0),0)</f>
        <v>0</v>
      </c>
      <c r="N68" s="158"/>
      <c r="O68" s="223">
        <f ca="1">IF(COUNTIF(FB14:GF14,1)&gt;0,IF(GF14=0,"中途",0),0)</f>
        <v>0</v>
      </c>
      <c r="P68" s="158"/>
      <c r="Q68" s="223">
        <f>IF(COUNTIF(GG14:HJ14,1)&gt;0,IF(HJ14=0,"中途",0),0)</f>
        <v>0</v>
      </c>
      <c r="R68" s="158"/>
      <c r="S68" s="223">
        <f>IF(COUNTIF(HK14:IO14,1)&gt;0,IF(IO14=0,"中途",0),0)</f>
        <v>0</v>
      </c>
      <c r="T68" s="158"/>
      <c r="U68" s="223">
        <f>IF(COUNTIF(IP14:JS14,1)&gt;0,IF(JS14=0,"中途",0),0)</f>
        <v>0</v>
      </c>
      <c r="V68" s="158"/>
      <c r="W68" s="223">
        <f ca="1">IF(COUNTIF(JT14:KX14,1)&gt;0,IF(KV14=0,"中途",0),0)</f>
        <v>0</v>
      </c>
      <c r="X68" s="158"/>
      <c r="Y68" s="223">
        <f ca="1">IF(COUNTIF(KY14:MC14,1)&gt;0,IF(MC14=0,"中途",0),0)</f>
        <v>0</v>
      </c>
      <c r="Z68" s="158"/>
      <c r="AA68" s="223">
        <f>IF(COUNTIF(MD14:NF14,1)&gt;0,IF(NE14=0,"中途",0),0)</f>
        <v>0</v>
      </c>
      <c r="AB68" s="158"/>
      <c r="AC68" s="223">
        <f>IF(COUNTIF(NG14:OK14,1)&gt;0,IF(OK14=0,"中途",0),0)</f>
        <v>0</v>
      </c>
      <c r="AD68" s="158"/>
    </row>
    <row r="69" spans="2:31" ht="13.5" customHeight="1" x14ac:dyDescent="0.15">
      <c r="B69" s="336" t="s">
        <v>10</v>
      </c>
      <c r="C69" s="402" t="s">
        <v>108</v>
      </c>
      <c r="D69" s="158"/>
      <c r="E69" s="223">
        <f>IF(COUNTIF(E15:AI15,1)&gt;0,IF(AI15=0,"中途",0),0)</f>
        <v>0</v>
      </c>
      <c r="F69" s="158"/>
      <c r="G69" s="223">
        <f>IF(COUNTIF(AJ15:BM15,1)&gt;0,IF(BM15=0,"中途",0),0)</f>
        <v>0</v>
      </c>
      <c r="H69" s="158"/>
      <c r="I69" s="223">
        <f>IF(COUNTIF(BN15:CR15,1)&gt;0,IF(CR15=0,"中途",0),0)</f>
        <v>0</v>
      </c>
      <c r="J69" s="158"/>
      <c r="K69" s="223">
        <f>IF(COUNTIF(CS15:DV15,1)&gt;0,IF(DV15=0,"中途",0),0)</f>
        <v>0</v>
      </c>
      <c r="L69" s="158"/>
      <c r="M69" s="223">
        <f>IF(COUNTIF(DW15:FA15,1)&gt;0,IF(FA15=0,"中途",0),0)</f>
        <v>0</v>
      </c>
      <c r="N69" s="158"/>
      <c r="O69" s="223">
        <f ca="1">IF(COUNTIF(FB15:GF15,1)&gt;0,IF(GF15=0,"中途",0),0)</f>
        <v>0</v>
      </c>
      <c r="P69" s="158"/>
      <c r="Q69" s="223">
        <f>IF(COUNTIF(GG15:HJ15,1)&gt;0,IF(HJ15=0,"中途",0),0)</f>
        <v>0</v>
      </c>
      <c r="R69" s="158"/>
      <c r="S69" s="223">
        <f>IF(COUNTIF(HK15:IO15,1)&gt;0,IF(IO15=0,"中途",0),0)</f>
        <v>0</v>
      </c>
      <c r="T69" s="158"/>
      <c r="U69" s="223">
        <f>IF(COUNTIF(IP15:JS15,1)&gt;0,IF(JS15=0,"中途",0),0)</f>
        <v>0</v>
      </c>
      <c r="V69" s="158"/>
      <c r="W69" s="223">
        <f ca="1">IF(COUNTIF(JT15:KX15,1)&gt;0,IF(KV15=0,"中途",0),0)</f>
        <v>0</v>
      </c>
      <c r="X69" s="158"/>
      <c r="Y69" s="223">
        <f ca="1">IF(COUNTIF(KY15:MC15,1)&gt;0,IF(MC15=0,"中途",0),0)</f>
        <v>0</v>
      </c>
      <c r="Z69" s="158"/>
      <c r="AA69" s="223">
        <f>IF(COUNTIF(MD15:NF15,1)&gt;0,IF(NE15=0,"中途",0),0)</f>
        <v>0</v>
      </c>
      <c r="AB69" s="158"/>
      <c r="AC69" s="223">
        <f>IF(COUNTIF(NG15:OK15,1)&gt;0,IF(OK15=0,"中途",0),0)</f>
        <v>0</v>
      </c>
      <c r="AD69" s="158"/>
      <c r="AE69" s="1"/>
    </row>
    <row r="70" spans="2:31" ht="13.5" customHeight="1" thickBot="1" x14ac:dyDescent="0.2">
      <c r="B70" s="382" t="s">
        <v>256</v>
      </c>
      <c r="C70" s="383"/>
      <c r="D70" s="384"/>
      <c r="E70" s="335"/>
      <c r="F70" s="159"/>
      <c r="G70" s="335"/>
      <c r="H70" s="159"/>
      <c r="I70" s="335"/>
      <c r="J70" s="159"/>
      <c r="K70" s="335"/>
      <c r="L70" s="159"/>
      <c r="M70" s="335"/>
      <c r="N70" s="159"/>
      <c r="O70" s="335"/>
      <c r="P70" s="159"/>
      <c r="Q70" s="335"/>
      <c r="R70" s="159"/>
      <c r="S70" s="335"/>
      <c r="T70" s="159"/>
      <c r="U70" s="335"/>
      <c r="V70" s="159"/>
      <c r="W70" s="335"/>
      <c r="X70" s="159"/>
      <c r="Y70" s="335"/>
      <c r="Z70" s="159"/>
      <c r="AA70" s="335"/>
      <c r="AB70" s="159"/>
      <c r="AC70" s="335"/>
      <c r="AD70" s="159"/>
      <c r="AE70" s="1"/>
    </row>
    <row r="71" spans="2:31" ht="13.5" customHeight="1" x14ac:dyDescent="0.15">
      <c r="B71" s="297" t="s">
        <v>9</v>
      </c>
      <c r="C71" s="433" t="s">
        <v>234</v>
      </c>
      <c r="D71" s="296"/>
      <c r="V71" s="83"/>
      <c r="W71" s="83"/>
      <c r="X71" s="26"/>
      <c r="Y71" s="416"/>
      <c r="Z71" s="416"/>
      <c r="AA71" s="297">
        <f>IF(NF23="",0,IF(COUNTIF(MD12:NF12,1)&gt;0,IF(NF12=0,"中途",0),0))</f>
        <v>0</v>
      </c>
      <c r="AB71" s="296"/>
      <c r="AC71" s="83"/>
      <c r="AD71" s="83"/>
      <c r="AE71" s="1"/>
    </row>
    <row r="72" spans="2:31" ht="13.5" customHeight="1" x14ac:dyDescent="0.15">
      <c r="B72" s="223" t="s">
        <v>9</v>
      </c>
      <c r="C72" s="402" t="s">
        <v>108</v>
      </c>
      <c r="D72" s="158"/>
      <c r="V72" s="83"/>
      <c r="W72" s="83"/>
      <c r="X72" s="26"/>
      <c r="Y72" s="416"/>
      <c r="Z72" s="416"/>
      <c r="AA72" s="223">
        <f>IF(NF24="",0,IF(COUNTIF(MD13:NF13,1)&gt;0,IF(NF13=0,"中途",0),0))</f>
        <v>0</v>
      </c>
      <c r="AB72" s="158"/>
      <c r="AC72" s="83"/>
      <c r="AD72" s="83"/>
      <c r="AE72" s="1"/>
    </row>
    <row r="73" spans="2:31" ht="13.5" customHeight="1" x14ac:dyDescent="0.15">
      <c r="B73" s="336" t="s">
        <v>10</v>
      </c>
      <c r="C73" s="403" t="s">
        <v>234</v>
      </c>
      <c r="D73" s="158"/>
      <c r="V73" s="83"/>
      <c r="W73" s="83"/>
      <c r="X73" s="26"/>
      <c r="Y73" s="416"/>
      <c r="Z73" s="416"/>
      <c r="AA73" s="223">
        <f>IF(NF25="",0,IF(COUNTIF(MD14:NF14,1)&gt;0,IF(NF14=0,"中途",0),0))</f>
        <v>0</v>
      </c>
      <c r="AB73" s="158"/>
      <c r="AC73" s="83"/>
      <c r="AD73" s="83"/>
      <c r="AE73" s="1"/>
    </row>
    <row r="74" spans="2:31" ht="13.5" customHeight="1" x14ac:dyDescent="0.15">
      <c r="B74" s="336" t="s">
        <v>10</v>
      </c>
      <c r="C74" s="402" t="s">
        <v>108</v>
      </c>
      <c r="D74" s="158"/>
      <c r="AA74" s="223">
        <f>IF(NF23="",0,IF(COUNTIF(MD15:NF15,1)&gt;0,IF(NF15=0,"中途",0),0))</f>
        <v>0</v>
      </c>
      <c r="AB74" s="158"/>
    </row>
    <row r="75" spans="2:31" ht="13.5" customHeight="1" thickBot="1" x14ac:dyDescent="0.2">
      <c r="B75" s="304" t="s">
        <v>258</v>
      </c>
      <c r="C75" s="305"/>
      <c r="D75" s="306"/>
      <c r="AA75" s="335"/>
      <c r="AB75" s="159"/>
    </row>
    <row r="76" spans="2:31" ht="13.5" customHeight="1" x14ac:dyDescent="0.15">
      <c r="B76" s="297" t="s">
        <v>9</v>
      </c>
      <c r="C76" s="433" t="s">
        <v>234</v>
      </c>
      <c r="D76" s="296"/>
      <c r="E76" s="297">
        <f>COUNTIF(E61,"中途")+COUNTIF(E66,"中途")+COUNTIF(E71,"中途")</f>
        <v>0</v>
      </c>
      <c r="F76" s="296"/>
      <c r="G76" s="297">
        <f t="shared" ref="G76" si="619">COUNTIF(G61,"中途")+COUNTIF(G66,"中途")+COUNTIF(G71,"中途")</f>
        <v>0</v>
      </c>
      <c r="H76" s="296"/>
      <c r="I76" s="297">
        <f t="shared" ref="I76" si="620">COUNTIF(I61,"中途")+COUNTIF(I66,"中途")+COUNTIF(I71,"中途")</f>
        <v>0</v>
      </c>
      <c r="J76" s="296"/>
      <c r="K76" s="297">
        <f t="shared" ref="K76" si="621">COUNTIF(K61,"中途")+COUNTIF(K66,"中途")+COUNTIF(K71,"中途")</f>
        <v>0</v>
      </c>
      <c r="L76" s="296"/>
      <c r="M76" s="297">
        <f t="shared" ref="M76" si="622">COUNTIF(M61,"中途")+COUNTIF(M66,"中途")+COUNTIF(M71,"中途")</f>
        <v>0</v>
      </c>
      <c r="N76" s="296"/>
      <c r="O76" s="297">
        <f t="shared" ref="O76" ca="1" si="623">COUNTIF(O61,"中途")+COUNTIF(O66,"中途")+COUNTIF(O71,"中途")</f>
        <v>0</v>
      </c>
      <c r="P76" s="296"/>
      <c r="Q76" s="297">
        <f t="shared" ref="Q76" si="624">COUNTIF(Q61,"中途")+COUNTIF(Q66,"中途")+COUNTIF(Q71,"中途")</f>
        <v>0</v>
      </c>
      <c r="R76" s="296"/>
      <c r="S76" s="297">
        <f t="shared" ref="S76" si="625">COUNTIF(S61,"中途")+COUNTIF(S66,"中途")+COUNTIF(S71,"中途")</f>
        <v>0</v>
      </c>
      <c r="T76" s="296"/>
      <c r="U76" s="297">
        <f t="shared" ref="U76" si="626">COUNTIF(U61,"中途")+COUNTIF(U66,"中途")+COUNTIF(U71,"中途")</f>
        <v>0</v>
      </c>
      <c r="V76" s="296"/>
      <c r="W76" s="297">
        <f t="shared" ref="W76" ca="1" si="627">COUNTIF(W61,"中途")+COUNTIF(W66,"中途")+COUNTIF(W71,"中途")</f>
        <v>0</v>
      </c>
      <c r="X76" s="296"/>
      <c r="Y76" s="297">
        <f t="shared" ref="Y76" ca="1" si="628">COUNTIF(Y61,"中途")+COUNTIF(Y66,"中途")+COUNTIF(Y71,"中途")</f>
        <v>0</v>
      </c>
      <c r="Z76" s="296"/>
      <c r="AA76" s="297">
        <f t="shared" ref="AA76" si="629">COUNTIF(AA61,"中途")+COUNTIF(AA66,"中途")+COUNTIF(AA71,"中途")</f>
        <v>0</v>
      </c>
      <c r="AB76" s="296"/>
      <c r="AC76" s="297">
        <f t="shared" ref="AC76" si="630">COUNTIF(AC61,"中途")+COUNTIF(AC66,"中途")+COUNTIF(AC71,"中途")</f>
        <v>0</v>
      </c>
      <c r="AD76" s="296"/>
    </row>
    <row r="77" spans="2:31" ht="13.5" customHeight="1" x14ac:dyDescent="0.15">
      <c r="B77" s="223" t="s">
        <v>9</v>
      </c>
      <c r="C77" s="402" t="s">
        <v>108</v>
      </c>
      <c r="D77" s="158"/>
      <c r="E77" s="223">
        <f>COUNTIF(E62,"中途")+COUNTIF(E67,"中途")+COUNTIF(E72,"中途")</f>
        <v>0</v>
      </c>
      <c r="F77" s="158"/>
      <c r="G77" s="223">
        <f t="shared" ref="G77" si="631">COUNTIF(G62,"中途")+COUNTIF(G67,"中途")+COUNTIF(G72,"中途")</f>
        <v>0</v>
      </c>
      <c r="H77" s="158"/>
      <c r="I77" s="223">
        <f t="shared" ref="I77" si="632">COUNTIF(I62,"中途")+COUNTIF(I67,"中途")+COUNTIF(I72,"中途")</f>
        <v>0</v>
      </c>
      <c r="J77" s="158"/>
      <c r="K77" s="223">
        <f t="shared" ref="K77" si="633">COUNTIF(K62,"中途")+COUNTIF(K67,"中途")+COUNTIF(K72,"中途")</f>
        <v>0</v>
      </c>
      <c r="L77" s="158"/>
      <c r="M77" s="223">
        <f t="shared" ref="M77" si="634">COUNTIF(M62,"中途")+COUNTIF(M67,"中途")+COUNTIF(M72,"中途")</f>
        <v>0</v>
      </c>
      <c r="N77" s="158"/>
      <c r="O77" s="223">
        <f t="shared" ref="O77" ca="1" si="635">COUNTIF(O62,"中途")+COUNTIF(O67,"中途")+COUNTIF(O72,"中途")</f>
        <v>0</v>
      </c>
      <c r="P77" s="158"/>
      <c r="Q77" s="223">
        <f t="shared" ref="Q77" si="636">COUNTIF(Q62,"中途")+COUNTIF(Q67,"中途")+COUNTIF(Q72,"中途")</f>
        <v>0</v>
      </c>
      <c r="R77" s="158"/>
      <c r="S77" s="223">
        <f t="shared" ref="S77" si="637">COUNTIF(S62,"中途")+COUNTIF(S67,"中途")+COUNTIF(S72,"中途")</f>
        <v>0</v>
      </c>
      <c r="T77" s="158"/>
      <c r="U77" s="223">
        <f t="shared" ref="U77" si="638">COUNTIF(U62,"中途")+COUNTIF(U67,"中途")+COUNTIF(U72,"中途")</f>
        <v>0</v>
      </c>
      <c r="V77" s="158"/>
      <c r="W77" s="223">
        <f t="shared" ref="W77" ca="1" si="639">COUNTIF(W62,"中途")+COUNTIF(W67,"中途")+COUNTIF(W72,"中途")</f>
        <v>0</v>
      </c>
      <c r="X77" s="158"/>
      <c r="Y77" s="223">
        <f t="shared" ref="Y77" ca="1" si="640">COUNTIF(Y62,"中途")+COUNTIF(Y67,"中途")+COUNTIF(Y72,"中途")</f>
        <v>0</v>
      </c>
      <c r="Z77" s="158"/>
      <c r="AA77" s="223">
        <f t="shared" ref="AA77" si="641">COUNTIF(AA62,"中途")+COUNTIF(AA67,"中途")+COUNTIF(AA72,"中途")</f>
        <v>0</v>
      </c>
      <c r="AB77" s="158"/>
      <c r="AC77" s="223">
        <f t="shared" ref="AC77" si="642">COUNTIF(AC62,"中途")+COUNTIF(AC67,"中途")+COUNTIF(AC72,"中途")</f>
        <v>0</v>
      </c>
      <c r="AD77" s="158"/>
    </row>
    <row r="78" spans="2:31" ht="13.5" customHeight="1" x14ac:dyDescent="0.15">
      <c r="B78" s="336" t="s">
        <v>10</v>
      </c>
      <c r="C78" s="403" t="s">
        <v>234</v>
      </c>
      <c r="D78" s="158"/>
      <c r="E78" s="223">
        <f>COUNTIF(E63,"中途")+COUNTIF(E68,"中途")+COUNTIF(E73,"中途")</f>
        <v>0</v>
      </c>
      <c r="F78" s="158"/>
      <c r="G78" s="223">
        <f t="shared" ref="G78" si="643">COUNTIF(G63,"中途")+COUNTIF(G68,"中途")+COUNTIF(G73,"中途")</f>
        <v>0</v>
      </c>
      <c r="H78" s="158"/>
      <c r="I78" s="223">
        <f t="shared" ref="I78" si="644">COUNTIF(I63,"中途")+COUNTIF(I68,"中途")+COUNTIF(I73,"中途")</f>
        <v>0</v>
      </c>
      <c r="J78" s="158"/>
      <c r="K78" s="223">
        <f t="shared" ref="K78" si="645">COUNTIF(K63,"中途")+COUNTIF(K68,"中途")+COUNTIF(K73,"中途")</f>
        <v>0</v>
      </c>
      <c r="L78" s="158"/>
      <c r="M78" s="223">
        <f t="shared" ref="M78" si="646">COUNTIF(M63,"中途")+COUNTIF(M68,"中途")+COUNTIF(M73,"中途")</f>
        <v>0</v>
      </c>
      <c r="N78" s="158"/>
      <c r="O78" s="223">
        <f t="shared" ref="O78" ca="1" si="647">COUNTIF(O63,"中途")+COUNTIF(O68,"中途")+COUNTIF(O73,"中途")</f>
        <v>0</v>
      </c>
      <c r="P78" s="158"/>
      <c r="Q78" s="223">
        <f t="shared" ref="Q78" si="648">COUNTIF(Q63,"中途")+COUNTIF(Q68,"中途")+COUNTIF(Q73,"中途")</f>
        <v>0</v>
      </c>
      <c r="R78" s="158"/>
      <c r="S78" s="223">
        <f t="shared" ref="S78" si="649">COUNTIF(S63,"中途")+COUNTIF(S68,"中途")+COUNTIF(S73,"中途")</f>
        <v>0</v>
      </c>
      <c r="T78" s="158"/>
      <c r="U78" s="223">
        <f t="shared" ref="U78" si="650">COUNTIF(U63,"中途")+COUNTIF(U68,"中途")+COUNTIF(U73,"中途")</f>
        <v>0</v>
      </c>
      <c r="V78" s="158"/>
      <c r="W78" s="223">
        <f t="shared" ref="W78" ca="1" si="651">COUNTIF(W63,"中途")+COUNTIF(W68,"中途")+COUNTIF(W73,"中途")</f>
        <v>0</v>
      </c>
      <c r="X78" s="158"/>
      <c r="Y78" s="223">
        <f t="shared" ref="Y78" ca="1" si="652">COUNTIF(Y63,"中途")+COUNTIF(Y68,"中途")+COUNTIF(Y73,"中途")</f>
        <v>0</v>
      </c>
      <c r="Z78" s="158"/>
      <c r="AA78" s="223">
        <f t="shared" ref="AA78" si="653">COUNTIF(AA63,"中途")+COUNTIF(AA68,"中途")+COUNTIF(AA73,"中途")</f>
        <v>0</v>
      </c>
      <c r="AB78" s="158"/>
      <c r="AC78" s="223">
        <f t="shared" ref="AC78" si="654">COUNTIF(AC63,"中途")+COUNTIF(AC68,"中途")+COUNTIF(AC73,"中途")</f>
        <v>0</v>
      </c>
      <c r="AD78" s="158"/>
    </row>
    <row r="79" spans="2:31" ht="13.5" customHeight="1" x14ac:dyDescent="0.15">
      <c r="B79" s="336" t="s">
        <v>10</v>
      </c>
      <c r="C79" s="402" t="s">
        <v>108</v>
      </c>
      <c r="D79" s="158"/>
      <c r="E79" s="223">
        <f>COUNTIF(E64,"中途")+COUNTIF(E69,"中途")+COUNTIF(E74,"中途")</f>
        <v>0</v>
      </c>
      <c r="F79" s="158"/>
      <c r="G79" s="223">
        <f t="shared" ref="G79" si="655">COUNTIF(G64,"中途")+COUNTIF(G69,"中途")+COUNTIF(G74,"中途")</f>
        <v>0</v>
      </c>
      <c r="H79" s="158"/>
      <c r="I79" s="223">
        <f t="shared" ref="I79" si="656">COUNTIF(I64,"中途")+COUNTIF(I69,"中途")+COUNTIF(I74,"中途")</f>
        <v>0</v>
      </c>
      <c r="J79" s="158"/>
      <c r="K79" s="223">
        <f t="shared" ref="K79" si="657">COUNTIF(K64,"中途")+COUNTIF(K69,"中途")+COUNTIF(K74,"中途")</f>
        <v>0</v>
      </c>
      <c r="L79" s="158"/>
      <c r="M79" s="223">
        <f t="shared" ref="M79" si="658">COUNTIF(M64,"中途")+COUNTIF(M69,"中途")+COUNTIF(M74,"中途")</f>
        <v>0</v>
      </c>
      <c r="N79" s="158"/>
      <c r="O79" s="223">
        <f t="shared" ref="O79" ca="1" si="659">COUNTIF(O64,"中途")+COUNTIF(O69,"中途")+COUNTIF(O74,"中途")</f>
        <v>0</v>
      </c>
      <c r="P79" s="158"/>
      <c r="Q79" s="223">
        <f t="shared" ref="Q79" si="660">COUNTIF(Q64,"中途")+COUNTIF(Q69,"中途")+COUNTIF(Q74,"中途")</f>
        <v>0</v>
      </c>
      <c r="R79" s="158"/>
      <c r="S79" s="223">
        <f t="shared" ref="S79" si="661">COUNTIF(S64,"中途")+COUNTIF(S69,"中途")+COUNTIF(S74,"中途")</f>
        <v>0</v>
      </c>
      <c r="T79" s="158"/>
      <c r="U79" s="223">
        <f t="shared" ref="U79" si="662">COUNTIF(U64,"中途")+COUNTIF(U69,"中途")+COUNTIF(U74,"中途")</f>
        <v>0</v>
      </c>
      <c r="V79" s="158"/>
      <c r="W79" s="223">
        <f t="shared" ref="W79" ca="1" si="663">COUNTIF(W64,"中途")+COUNTIF(W69,"中途")+COUNTIF(W74,"中途")</f>
        <v>0</v>
      </c>
      <c r="X79" s="158"/>
      <c r="Y79" s="223">
        <f t="shared" ref="Y79" ca="1" si="664">COUNTIF(Y64,"中途")+COUNTIF(Y69,"中途")+COUNTIF(Y74,"中途")</f>
        <v>0</v>
      </c>
      <c r="Z79" s="158"/>
      <c r="AA79" s="223">
        <f t="shared" ref="AA79" si="665">COUNTIF(AA64,"中途")+COUNTIF(AA69,"中途")+COUNTIF(AA74,"中途")</f>
        <v>0</v>
      </c>
      <c r="AB79" s="158"/>
      <c r="AC79" s="223">
        <f t="shared" ref="AC79" si="666">COUNTIF(AC64,"中途")+COUNTIF(AC69,"中途")+COUNTIF(AC74,"中途")</f>
        <v>0</v>
      </c>
      <c r="AD79" s="158"/>
    </row>
    <row r="80" spans="2:31" ht="13.5" customHeight="1" thickBot="1" x14ac:dyDescent="0.2">
      <c r="B80" s="382" t="s">
        <v>259</v>
      </c>
      <c r="C80" s="383"/>
      <c r="D80" s="384"/>
      <c r="E80" s="335"/>
      <c r="F80" s="159"/>
      <c r="G80" s="335"/>
      <c r="H80" s="159"/>
      <c r="I80" s="335"/>
      <c r="J80" s="159"/>
      <c r="K80" s="335"/>
      <c r="L80" s="159"/>
      <c r="M80" s="335"/>
      <c r="N80" s="159"/>
      <c r="O80" s="335"/>
      <c r="P80" s="159"/>
      <c r="Q80" s="335"/>
      <c r="R80" s="159"/>
      <c r="S80" s="335"/>
      <c r="T80" s="159"/>
      <c r="U80" s="335"/>
      <c r="V80" s="159"/>
      <c r="W80" s="335"/>
      <c r="X80" s="159"/>
      <c r="Y80" s="335"/>
      <c r="Z80" s="159"/>
      <c r="AA80" s="335"/>
      <c r="AB80" s="159"/>
      <c r="AC80" s="335"/>
      <c r="AD80" s="159"/>
    </row>
    <row r="81" spans="2:30" ht="13.5" customHeight="1" x14ac:dyDescent="0.15">
      <c r="B81" s="297" t="s">
        <v>9</v>
      </c>
      <c r="C81" s="433" t="s">
        <v>234</v>
      </c>
      <c r="D81" s="296"/>
      <c r="E81" s="297">
        <f ca="1">COUNTIF(E$5:AI$5,"*土*")+COUNTIF(E$5:AI$5,"*日*")</f>
        <v>10</v>
      </c>
      <c r="F81" s="296"/>
      <c r="G81" s="297">
        <f ca="1">COUNTIF(AJ$5:BM$5,"*土*")+COUNTIF(AJ$5:BM$5,"*日*")</f>
        <v>8</v>
      </c>
      <c r="H81" s="296"/>
      <c r="I81" s="297">
        <f ca="1">COUNTIF(BN$5:CR$5,"*土*")+COUNTIF(BN$5:CR$5,"*日*")</f>
        <v>9</v>
      </c>
      <c r="J81" s="296"/>
      <c r="K81" s="297">
        <f ca="1">COUNTIF(CS$5:DV$5,"*土*")+COUNTIF(CS$5:DV$5,"*日*")</f>
        <v>9</v>
      </c>
      <c r="L81" s="296"/>
      <c r="M81" s="297">
        <f ca="1">COUNTIF(DW$5:FA$5,"*土*")+COUNTIF(DW$5:FA$5,"*日*")</f>
        <v>8</v>
      </c>
      <c r="N81" s="296"/>
      <c r="O81" s="297">
        <f ca="1">COUNTIF(FB$5:GF$5,"*土*")+COUNTIF(FB$5:GF$5,"*日*")</f>
        <v>10</v>
      </c>
      <c r="P81" s="296"/>
      <c r="Q81" s="297">
        <f ca="1">COUNTIF(GG$5:HJ$5,"*土*")+COUNTIF(GG$5:HJ$5,"*日*")</f>
        <v>8</v>
      </c>
      <c r="R81" s="296"/>
      <c r="S81" s="297">
        <f ca="1">COUNTIF(HK$5:IO$5,"*土*")+COUNTIF(HK$5:IO$5,"*日*")</f>
        <v>8</v>
      </c>
      <c r="T81" s="296"/>
      <c r="U81" s="297">
        <f ca="1">COUNTIF(IP$5:JS$5,"*土*")+COUNTIF(IP$5:JS$5,"*日*")</f>
        <v>10</v>
      </c>
      <c r="V81" s="296"/>
      <c r="W81" s="297">
        <f ca="1">COUNTIF(JT$5:KX$5,"*土*")+COUNTIF(JT$5:KX$5,"*日*")</f>
        <v>8</v>
      </c>
      <c r="X81" s="296"/>
      <c r="Y81" s="297">
        <f ca="1">COUNTIF(KY$5:MC$5,"*土*")+COUNTIF(KY$5:MC$5,"*日*")</f>
        <v>9</v>
      </c>
      <c r="Z81" s="296"/>
      <c r="AA81" s="297">
        <f ca="1">COUNTIF(MD$5:NF$5,"*土*")+COUNTIF(MD$5:NF$5,"*日*")</f>
        <v>8</v>
      </c>
      <c r="AB81" s="296"/>
      <c r="AC81" s="297">
        <f ca="1">COUNTIF(NG$5:OK$5,"*土*")+COUNTIF(NG$5:OK$5,"*日*")</f>
        <v>9</v>
      </c>
      <c r="AD81" s="296"/>
    </row>
    <row r="82" spans="2:30" ht="13.5" customHeight="1" x14ac:dyDescent="0.15">
      <c r="B82" s="223" t="s">
        <v>9</v>
      </c>
      <c r="C82" s="402" t="s">
        <v>108</v>
      </c>
      <c r="D82" s="158"/>
      <c r="E82" s="223">
        <f ca="1">COUNTIF(E$5:AI$5,"*土*")+COUNTIF(E$5:AI$5,"*日*")</f>
        <v>10</v>
      </c>
      <c r="F82" s="158"/>
      <c r="G82" s="223">
        <f ca="1">COUNTIF(AJ$5:BM$5,"*土*")+COUNTIF(AJ$5:BM$5,"*日*")</f>
        <v>8</v>
      </c>
      <c r="H82" s="158"/>
      <c r="I82" s="223">
        <f ca="1">COUNTIF(BN$5:CR$5,"*土*")+COUNTIF(BN$5:CR$5,"*日*")</f>
        <v>9</v>
      </c>
      <c r="J82" s="158"/>
      <c r="K82" s="223">
        <f ca="1">COUNTIF(CS$5:DV$5,"*土*")+COUNTIF(CS$5:DV$5,"*日*")</f>
        <v>9</v>
      </c>
      <c r="L82" s="158"/>
      <c r="M82" s="223">
        <f ca="1">COUNTIF(DW$5:FA$5,"*土*")+COUNTIF(DW$5:FA$5,"*日*")</f>
        <v>8</v>
      </c>
      <c r="N82" s="158"/>
      <c r="O82" s="223">
        <f ca="1">COUNTIF(FB$5:GF$5,"*土*")+COUNTIF(FB$5:GF$5,"*日*")</f>
        <v>10</v>
      </c>
      <c r="P82" s="158"/>
      <c r="Q82" s="223">
        <f ca="1">COUNTIF(GG$5:HJ$5,"*土*")+COUNTIF(GG$5:HJ$5,"*日*")</f>
        <v>8</v>
      </c>
      <c r="R82" s="158"/>
      <c r="S82" s="223">
        <f ca="1">COUNTIF(HK$5:IO$5,"*土*")+COUNTIF(HK$5:IO$5,"*日*")</f>
        <v>8</v>
      </c>
      <c r="T82" s="158"/>
      <c r="U82" s="223">
        <f ca="1">COUNTIF(IP$5:JS$5,"*土*")+COUNTIF(IP$5:JS$5,"*日*")</f>
        <v>10</v>
      </c>
      <c r="V82" s="158"/>
      <c r="W82" s="223">
        <f ca="1">COUNTIF(JT$5:KX$5,"*土*")+COUNTIF(JT$5:KX$5,"*日*")</f>
        <v>8</v>
      </c>
      <c r="X82" s="158"/>
      <c r="Y82" s="223">
        <f ca="1">COUNTIF(KY$5:MC$5,"*土*")+COUNTIF(KY$5:MC$5,"*日*")</f>
        <v>9</v>
      </c>
      <c r="Z82" s="158"/>
      <c r="AA82" s="223">
        <f ca="1">COUNTIF(MD$5:NF$5,"*土*")+COUNTIF(MD$5:NF$5,"*日*")</f>
        <v>8</v>
      </c>
      <c r="AB82" s="158"/>
      <c r="AC82" s="223">
        <f ca="1">COUNTIF(NG$5:OK$5,"*土*")+COUNTIF(NG$5:OK$5,"*日*")</f>
        <v>9</v>
      </c>
      <c r="AD82" s="158"/>
    </row>
    <row r="83" spans="2:30" ht="13.5" customHeight="1" x14ac:dyDescent="0.15">
      <c r="B83" s="336" t="s">
        <v>10</v>
      </c>
      <c r="C83" s="403" t="s">
        <v>234</v>
      </c>
      <c r="D83" s="158"/>
      <c r="E83" s="223">
        <f ca="1">COUNTIF(E$5:AI$5,"*土*")+COUNTIF(E$5:AI$5,"*日*")</f>
        <v>10</v>
      </c>
      <c r="F83" s="158"/>
      <c r="G83" s="223">
        <f ca="1">COUNTIF(AJ$5:BM$5,"*土*")+COUNTIF(AJ$5:BM$5,"*日*")</f>
        <v>8</v>
      </c>
      <c r="H83" s="158"/>
      <c r="I83" s="223">
        <f ca="1">COUNTIF(BN$5:CR$5,"*土*")+COUNTIF(BN$5:CR$5,"*日*")</f>
        <v>9</v>
      </c>
      <c r="J83" s="158"/>
      <c r="K83" s="223">
        <f ca="1">COUNTIF(CS$5:DV$5,"*土*")+COUNTIF(CS$5:DV$5,"*日*")</f>
        <v>9</v>
      </c>
      <c r="L83" s="158"/>
      <c r="M83" s="223">
        <f ca="1">COUNTIF(DW$5:FA$5,"*土*")+COUNTIF(DW$5:FA$5,"*日*")</f>
        <v>8</v>
      </c>
      <c r="N83" s="158"/>
      <c r="O83" s="223">
        <f ca="1">COUNTIF(FB$5:GF$5,"*土*")+COUNTIF(FB$5:GF$5,"*日*")</f>
        <v>10</v>
      </c>
      <c r="P83" s="158"/>
      <c r="Q83" s="223">
        <f ca="1">COUNTIF(GG$5:HJ$5,"*土*")+COUNTIF(GG$5:HJ$5,"*日*")</f>
        <v>8</v>
      </c>
      <c r="R83" s="158"/>
      <c r="S83" s="223">
        <f ca="1">COUNTIF(HK$5:IO$5,"*土*")+COUNTIF(HK$5:IO$5,"*日*")</f>
        <v>8</v>
      </c>
      <c r="T83" s="158"/>
      <c r="U83" s="223">
        <f ca="1">COUNTIF(IP$5:JS$5,"*土*")+COUNTIF(IP$5:JS$5,"*日*")</f>
        <v>10</v>
      </c>
      <c r="V83" s="158"/>
      <c r="W83" s="223">
        <f ca="1">COUNTIF(JT$5:KX$5,"*土*")+COUNTIF(JT$5:KX$5,"*日*")</f>
        <v>8</v>
      </c>
      <c r="X83" s="158"/>
      <c r="Y83" s="223">
        <f ca="1">COUNTIF(KY$5:MC$5,"*土*")+COUNTIF(KY$5:MC$5,"*日*")</f>
        <v>9</v>
      </c>
      <c r="Z83" s="158"/>
      <c r="AA83" s="223">
        <f ca="1">COUNTIF(MD$5:NF$5,"*土*")+COUNTIF(MD$5:NF$5,"*日*")</f>
        <v>8</v>
      </c>
      <c r="AB83" s="158"/>
      <c r="AC83" s="223">
        <f ca="1">COUNTIF(NG$5:OK$5,"*土*")+COUNTIF(NG$5:OK$5,"*日*")</f>
        <v>9</v>
      </c>
      <c r="AD83" s="158"/>
    </row>
    <row r="84" spans="2:30" ht="13.5" customHeight="1" x14ac:dyDescent="0.15">
      <c r="B84" s="336" t="s">
        <v>10</v>
      </c>
      <c r="C84" s="402" t="s">
        <v>108</v>
      </c>
      <c r="D84" s="158"/>
      <c r="E84" s="223">
        <f ca="1">COUNTIF(E$5:AI$5,"*土*")+COUNTIF(E$5:AI$5,"*日*")</f>
        <v>10</v>
      </c>
      <c r="F84" s="158"/>
      <c r="G84" s="223">
        <f ca="1">COUNTIF(AJ$5:BM$5,"*土*")+COUNTIF(AJ$5:BM$5,"*日*")</f>
        <v>8</v>
      </c>
      <c r="H84" s="158"/>
      <c r="I84" s="223">
        <f ca="1">COUNTIF(BN$5:CR$5,"*土*")+COUNTIF(BN$5:CR$5,"*日*")</f>
        <v>9</v>
      </c>
      <c r="J84" s="158"/>
      <c r="K84" s="223">
        <f ca="1">COUNTIF(CS$5:DV$5,"*土*")+COUNTIF(CS$5:DV$5,"*日*")</f>
        <v>9</v>
      </c>
      <c r="L84" s="158"/>
      <c r="M84" s="223">
        <f ca="1">COUNTIF(DW$5:FA$5,"*土*")+COUNTIF(DW$5:FA$5,"*日*")</f>
        <v>8</v>
      </c>
      <c r="N84" s="158"/>
      <c r="O84" s="223">
        <f ca="1">COUNTIF(FB$5:GF$5,"*土*")+COUNTIF(FB$5:GF$5,"*日*")</f>
        <v>10</v>
      </c>
      <c r="P84" s="158"/>
      <c r="Q84" s="223">
        <f ca="1">COUNTIF(GG$5:HJ$5,"*土*")+COUNTIF(GG$5:HJ$5,"*日*")</f>
        <v>8</v>
      </c>
      <c r="R84" s="158"/>
      <c r="S84" s="223">
        <f ca="1">COUNTIF(HK$5:IO$5,"*土*")+COUNTIF(HK$5:IO$5,"*日*")</f>
        <v>8</v>
      </c>
      <c r="T84" s="158"/>
      <c r="U84" s="223">
        <f ca="1">COUNTIF(IP$5:JS$5,"*土*")+COUNTIF(IP$5:JS$5,"*日*")</f>
        <v>10</v>
      </c>
      <c r="V84" s="158"/>
      <c r="W84" s="223">
        <f ca="1">COUNTIF(JT$5:KX$5,"*土*")+COUNTIF(JT$5:KX$5,"*日*")</f>
        <v>8</v>
      </c>
      <c r="X84" s="158"/>
      <c r="Y84" s="223">
        <f ca="1">COUNTIF(KY$5:MC$5,"*土*")+COUNTIF(KY$5:MC$5,"*日*")</f>
        <v>9</v>
      </c>
      <c r="Z84" s="158"/>
      <c r="AA84" s="223">
        <f ca="1">COUNTIF(MD$5:NF$5,"*土*")+COUNTIF(MD$5:NF$5,"*日*")</f>
        <v>8</v>
      </c>
      <c r="AB84" s="158"/>
      <c r="AC84" s="223">
        <f ca="1">COUNTIF(NG$5:OK$5,"*土*")+COUNTIF(NG$5:OK$5,"*日*")</f>
        <v>9</v>
      </c>
      <c r="AD84" s="158"/>
    </row>
    <row r="85" spans="2:30" ht="13.5" customHeight="1" thickBot="1" x14ac:dyDescent="0.2">
      <c r="B85" s="382" t="s">
        <v>260</v>
      </c>
      <c r="C85" s="383"/>
      <c r="D85" s="384"/>
      <c r="E85" s="335"/>
      <c r="F85" s="159"/>
      <c r="G85" s="335"/>
      <c r="H85" s="159"/>
      <c r="I85" s="335"/>
      <c r="J85" s="159"/>
      <c r="K85" s="335"/>
      <c r="L85" s="159"/>
      <c r="M85" s="335"/>
      <c r="N85" s="159"/>
      <c r="O85" s="335"/>
      <c r="P85" s="159"/>
      <c r="Q85" s="335"/>
      <c r="R85" s="159"/>
      <c r="S85" s="335"/>
      <c r="T85" s="159"/>
      <c r="U85" s="335"/>
      <c r="V85" s="159"/>
      <c r="W85" s="335"/>
      <c r="X85" s="159"/>
      <c r="Y85" s="335"/>
      <c r="Z85" s="159"/>
      <c r="AA85" s="335"/>
      <c r="AB85" s="159"/>
      <c r="AC85" s="335"/>
      <c r="AD85" s="159"/>
    </row>
    <row r="86" spans="2:30" ht="13.5" customHeight="1" x14ac:dyDescent="0.15">
      <c r="B86" s="297" t="s">
        <v>9</v>
      </c>
      <c r="C86" s="433" t="s">
        <v>234</v>
      </c>
      <c r="D86" s="296"/>
      <c r="E86" s="297">
        <f>COUNTIF(E17:AI17,"*土*")+COUNTIF(E17:AI17,"*日*")</f>
        <v>0</v>
      </c>
      <c r="F86" s="296"/>
      <c r="G86" s="297">
        <f>COUNTIF(AJ17:BM17,"*土*")+COUNTIF(AJ17:BM17,"*日*")</f>
        <v>0</v>
      </c>
      <c r="H86" s="296"/>
      <c r="I86" s="297">
        <f>COUNTIF(BN17:CR17,"*土*")+COUNTIF(BN17:CR17,"*日*")</f>
        <v>0</v>
      </c>
      <c r="J86" s="296"/>
      <c r="K86" s="297">
        <f>COUNTIF(CS17:DV17,"*土*")+COUNTIF(CS17:DV17,"*日*")</f>
        <v>0</v>
      </c>
      <c r="L86" s="296"/>
      <c r="M86" s="297">
        <f>COUNTIF(DW17:FA17,"*土*")+COUNTIF(DW17:FA17,"*日*")</f>
        <v>0</v>
      </c>
      <c r="N86" s="296"/>
      <c r="O86" s="297">
        <f ca="1">COUNTIF(FB17:GF17,"*土*")+COUNTIF(FB17:GF17,"*日*")</f>
        <v>0</v>
      </c>
      <c r="P86" s="296"/>
      <c r="Q86" s="297">
        <f>COUNTIF(GG17:HJ17,"*土*")+COUNTIF(GG17:HJ17,"*日*")</f>
        <v>0</v>
      </c>
      <c r="R86" s="296"/>
      <c r="S86" s="297">
        <f>COUNTIF(HK17:IO17,"*土*")+COUNTIF(HK17:IO17,"*日*")</f>
        <v>0</v>
      </c>
      <c r="T86" s="296"/>
      <c r="U86" s="297">
        <f>COUNTIF(IP17:JS17,"*土*")+COUNTIF(IP17:JS17,"*日*")</f>
        <v>0</v>
      </c>
      <c r="V86" s="296"/>
      <c r="W86" s="297">
        <f ca="1">COUNTIF(JT17:KX17,"*土*")+COUNTIF(JT17:KX17,"*日*")</f>
        <v>0</v>
      </c>
      <c r="X86" s="296"/>
      <c r="Y86" s="297">
        <f ca="1">COUNTIF(KY17:MC17,"*土*")+COUNTIF(KY17:MC17,"*日*")</f>
        <v>0</v>
      </c>
      <c r="Z86" s="296"/>
      <c r="AA86" s="297">
        <f>COUNTIF(MD17:NF17,"*土*")+COUNTIF(MD17:NF17,"*日*")</f>
        <v>0</v>
      </c>
      <c r="AB86" s="296"/>
      <c r="AC86" s="297">
        <f>COUNTIF(NG17:OK17,"*土*")+COUNTIF(NG17:OK17,"*日*")</f>
        <v>0</v>
      </c>
      <c r="AD86" s="296"/>
    </row>
    <row r="87" spans="2:30" ht="13.5" customHeight="1" x14ac:dyDescent="0.15">
      <c r="B87" s="223" t="s">
        <v>9</v>
      </c>
      <c r="C87" s="402" t="s">
        <v>108</v>
      </c>
      <c r="D87" s="158"/>
      <c r="E87" s="223">
        <f>COUNTIF(E18:AI18,"*土*")+COUNTIF(E18:AI18,"*日*")</f>
        <v>0</v>
      </c>
      <c r="F87" s="158"/>
      <c r="G87" s="223">
        <f t="shared" ref="G87:G89" si="667">COUNTIF(AJ18:BM18,"*土*")+COUNTIF(AJ18:BM18,"*日*")</f>
        <v>0</v>
      </c>
      <c r="H87" s="158"/>
      <c r="I87" s="223">
        <f t="shared" ref="I87:I89" si="668">COUNTIF(BN18:CR18,"*土*")+COUNTIF(BN18:CR18,"*日*")</f>
        <v>0</v>
      </c>
      <c r="J87" s="158"/>
      <c r="K87" s="223">
        <f t="shared" ref="K87:K89" si="669">COUNTIF(CS18:DV18,"*土*")+COUNTIF(CS18:DV18,"*日*")</f>
        <v>0</v>
      </c>
      <c r="L87" s="158"/>
      <c r="M87" s="223">
        <f t="shared" ref="M87:M89" si="670">COUNTIF(DW18:FA18,"*土*")+COUNTIF(DW18:FA18,"*日*")</f>
        <v>0</v>
      </c>
      <c r="N87" s="158"/>
      <c r="O87" s="223">
        <f t="shared" ref="O87:O89" ca="1" si="671">COUNTIF(FB18:GF18,"*土*")+COUNTIF(FB18:GF18,"*日*")</f>
        <v>0</v>
      </c>
      <c r="P87" s="158"/>
      <c r="Q87" s="223">
        <f t="shared" ref="Q87:Q89" si="672">COUNTIF(GG18:HJ18,"*土*")+COUNTIF(GG18:HJ18,"*日*")</f>
        <v>0</v>
      </c>
      <c r="R87" s="158"/>
      <c r="S87" s="223">
        <f t="shared" ref="S87:S89" si="673">COUNTIF(HK18:IO18,"*土*")+COUNTIF(HK18:IO18,"*日*")</f>
        <v>0</v>
      </c>
      <c r="T87" s="158"/>
      <c r="U87" s="223">
        <f t="shared" ref="U87:U89" si="674">COUNTIF(IP18:JS18,"*土*")+COUNTIF(IP18:JS18,"*日*")</f>
        <v>0</v>
      </c>
      <c r="V87" s="158"/>
      <c r="W87" s="223">
        <f t="shared" ref="W87:W89" ca="1" si="675">COUNTIF(JT18:KX18,"*土*")+COUNTIF(JT18:KX18,"*日*")</f>
        <v>0</v>
      </c>
      <c r="X87" s="158"/>
      <c r="Y87" s="223">
        <f t="shared" ref="Y87:Y89" ca="1" si="676">COUNTIF(KY18:MC18,"*土*")+COUNTIF(KY18:MC18,"*日*")</f>
        <v>0</v>
      </c>
      <c r="Z87" s="158"/>
      <c r="AA87" s="223">
        <f t="shared" ref="AA87:AA89" si="677">COUNTIF(MD18:NF18,"*土*")+COUNTIF(MD18:NF18,"*日*")</f>
        <v>0</v>
      </c>
      <c r="AB87" s="158"/>
      <c r="AC87" s="223">
        <f t="shared" ref="AC87:AC89" si="678">COUNTIF(NG18:OK18,"*土*")+COUNTIF(NG18:OK18,"*日*")</f>
        <v>0</v>
      </c>
      <c r="AD87" s="158"/>
    </row>
    <row r="88" spans="2:30" ht="13.5" customHeight="1" x14ac:dyDescent="0.15">
      <c r="B88" s="336" t="s">
        <v>10</v>
      </c>
      <c r="C88" s="403" t="s">
        <v>234</v>
      </c>
      <c r="D88" s="158"/>
      <c r="E88" s="223">
        <f t="shared" ref="E88:E89" si="679">COUNTIF(E19:AI19,"*土*")+COUNTIF(E19:AI19,"*日*")</f>
        <v>0</v>
      </c>
      <c r="F88" s="158"/>
      <c r="G88" s="223">
        <f t="shared" si="667"/>
        <v>0</v>
      </c>
      <c r="H88" s="158"/>
      <c r="I88" s="223">
        <f t="shared" si="668"/>
        <v>0</v>
      </c>
      <c r="J88" s="158"/>
      <c r="K88" s="223">
        <f t="shared" si="669"/>
        <v>0</v>
      </c>
      <c r="L88" s="158"/>
      <c r="M88" s="223">
        <f t="shared" si="670"/>
        <v>0</v>
      </c>
      <c r="N88" s="158"/>
      <c r="O88" s="223">
        <f t="shared" ca="1" si="671"/>
        <v>0</v>
      </c>
      <c r="P88" s="158"/>
      <c r="Q88" s="223">
        <f t="shared" si="672"/>
        <v>0</v>
      </c>
      <c r="R88" s="158"/>
      <c r="S88" s="223">
        <f t="shared" si="673"/>
        <v>0</v>
      </c>
      <c r="T88" s="158"/>
      <c r="U88" s="223">
        <f t="shared" si="674"/>
        <v>0</v>
      </c>
      <c r="V88" s="158"/>
      <c r="W88" s="223">
        <f t="shared" ca="1" si="675"/>
        <v>0</v>
      </c>
      <c r="X88" s="158"/>
      <c r="Y88" s="223">
        <f t="shared" ca="1" si="676"/>
        <v>0</v>
      </c>
      <c r="Z88" s="158"/>
      <c r="AA88" s="223">
        <f t="shared" si="677"/>
        <v>0</v>
      </c>
      <c r="AB88" s="158"/>
      <c r="AC88" s="223">
        <f t="shared" si="678"/>
        <v>0</v>
      </c>
      <c r="AD88" s="158"/>
    </row>
    <row r="89" spans="2:30" ht="13.5" customHeight="1" x14ac:dyDescent="0.15">
      <c r="B89" s="336" t="s">
        <v>10</v>
      </c>
      <c r="C89" s="402" t="s">
        <v>108</v>
      </c>
      <c r="D89" s="158"/>
      <c r="E89" s="223">
        <f t="shared" si="679"/>
        <v>0</v>
      </c>
      <c r="F89" s="158"/>
      <c r="G89" s="223">
        <f t="shared" si="667"/>
        <v>0</v>
      </c>
      <c r="H89" s="158"/>
      <c r="I89" s="223">
        <f t="shared" si="668"/>
        <v>0</v>
      </c>
      <c r="J89" s="158"/>
      <c r="K89" s="223">
        <f t="shared" si="669"/>
        <v>0</v>
      </c>
      <c r="L89" s="158"/>
      <c r="M89" s="223">
        <f t="shared" si="670"/>
        <v>0</v>
      </c>
      <c r="N89" s="158"/>
      <c r="O89" s="223">
        <f t="shared" ca="1" si="671"/>
        <v>0</v>
      </c>
      <c r="P89" s="158"/>
      <c r="Q89" s="223">
        <f t="shared" si="672"/>
        <v>0</v>
      </c>
      <c r="R89" s="158"/>
      <c r="S89" s="223">
        <f t="shared" si="673"/>
        <v>0</v>
      </c>
      <c r="T89" s="158"/>
      <c r="U89" s="223">
        <f t="shared" si="674"/>
        <v>0</v>
      </c>
      <c r="V89" s="158"/>
      <c r="W89" s="223">
        <f t="shared" ca="1" si="675"/>
        <v>0</v>
      </c>
      <c r="X89" s="158"/>
      <c r="Y89" s="223">
        <f t="shared" ca="1" si="676"/>
        <v>0</v>
      </c>
      <c r="Z89" s="158"/>
      <c r="AA89" s="223">
        <f t="shared" si="677"/>
        <v>0</v>
      </c>
      <c r="AB89" s="158"/>
      <c r="AC89" s="223">
        <f t="shared" si="678"/>
        <v>0</v>
      </c>
      <c r="AD89" s="158"/>
    </row>
    <row r="90" spans="2:30" ht="13.5" customHeight="1" thickBot="1" x14ac:dyDescent="0.2">
      <c r="B90" s="382" t="s">
        <v>262</v>
      </c>
      <c r="C90" s="383"/>
      <c r="D90" s="384"/>
      <c r="E90" s="335"/>
      <c r="F90" s="159"/>
      <c r="G90" s="335"/>
      <c r="H90" s="159"/>
      <c r="I90" s="335"/>
      <c r="J90" s="159"/>
      <c r="K90" s="335"/>
      <c r="L90" s="159"/>
      <c r="M90" s="335"/>
      <c r="N90" s="159"/>
      <c r="O90" s="335"/>
      <c r="P90" s="159"/>
      <c r="Q90" s="335"/>
      <c r="R90" s="159"/>
      <c r="S90" s="335"/>
      <c r="T90" s="159"/>
      <c r="U90" s="335"/>
      <c r="V90" s="159"/>
      <c r="W90" s="335"/>
      <c r="X90" s="159"/>
      <c r="Y90" s="335"/>
      <c r="Z90" s="159"/>
      <c r="AA90" s="335"/>
      <c r="AB90" s="159"/>
      <c r="AC90" s="335"/>
      <c r="AD90" s="159"/>
    </row>
    <row r="91" spans="2:30" ht="13.5" customHeight="1" x14ac:dyDescent="0.15">
      <c r="B91" s="297" t="s">
        <v>9</v>
      </c>
      <c r="C91" s="433" t="s">
        <v>234</v>
      </c>
      <c r="D91" s="296"/>
      <c r="E91" s="297">
        <f>COUNTIF(E17:AI17,"*休*")</f>
        <v>0</v>
      </c>
      <c r="F91" s="296"/>
      <c r="G91" s="297">
        <f>COUNTIF(AJ17:BM17,"*休*")</f>
        <v>0</v>
      </c>
      <c r="H91" s="296"/>
      <c r="I91" s="297">
        <f>COUNTIF(BN17:CR17,"*休*")</f>
        <v>0</v>
      </c>
      <c r="J91" s="296"/>
      <c r="K91" s="297">
        <f>COUNTIF(CS17:DV17,"*休*")</f>
        <v>0</v>
      </c>
      <c r="L91" s="296"/>
      <c r="M91" s="297">
        <f>COUNTIF(DW17:FA17,"*休*")</f>
        <v>0</v>
      </c>
      <c r="N91" s="296"/>
      <c r="O91" s="297">
        <f ca="1">COUNTIF(FB17:GF17,"*休*")</f>
        <v>0</v>
      </c>
      <c r="P91" s="296"/>
      <c r="Q91" s="297">
        <f>COUNTIF(GG17:HJ17,"*休*")</f>
        <v>0</v>
      </c>
      <c r="R91" s="296"/>
      <c r="S91" s="297">
        <f>COUNTIF(HK17:IO17,"*休*")</f>
        <v>0</v>
      </c>
      <c r="T91" s="296"/>
      <c r="U91" s="297">
        <f>COUNTIF(IP17:JS17,"*休*")</f>
        <v>0</v>
      </c>
      <c r="V91" s="296"/>
      <c r="W91" s="297">
        <f ca="1">COUNTIF(JT17:KX17,"*休*")</f>
        <v>0</v>
      </c>
      <c r="X91" s="296"/>
      <c r="Y91" s="297">
        <f ca="1">COUNTIF(KY17:MC17,"*休*")</f>
        <v>0</v>
      </c>
      <c r="Z91" s="296"/>
      <c r="AA91" s="297">
        <f>COUNTIF(MD17:NF17,"*休*")</f>
        <v>0</v>
      </c>
      <c r="AB91" s="296"/>
      <c r="AC91" s="297">
        <f>COUNTIF(NG17:OK17,"*休*")</f>
        <v>0</v>
      </c>
      <c r="AD91" s="296"/>
    </row>
    <row r="92" spans="2:30" ht="13.5" customHeight="1" x14ac:dyDescent="0.15">
      <c r="B92" s="223" t="s">
        <v>9</v>
      </c>
      <c r="C92" s="402" t="s">
        <v>108</v>
      </c>
      <c r="D92" s="158"/>
      <c r="E92" s="223">
        <f>COUNTIF(E18:AI18,"*休*")</f>
        <v>0</v>
      </c>
      <c r="F92" s="158"/>
      <c r="G92" s="223">
        <f>COUNTIF(AJ18:BM18,"*休*")</f>
        <v>0</v>
      </c>
      <c r="H92" s="158"/>
      <c r="I92" s="223">
        <f>COUNTIF(BN18:CR18,"*休*")</f>
        <v>0</v>
      </c>
      <c r="J92" s="158"/>
      <c r="K92" s="223">
        <f>COUNTIF(CS18:DV18,"*休*")</f>
        <v>0</v>
      </c>
      <c r="L92" s="158"/>
      <c r="M92" s="223">
        <f>COUNTIF(DW18:FA18,"*休*")</f>
        <v>0</v>
      </c>
      <c r="N92" s="158"/>
      <c r="O92" s="223">
        <f ca="1">COUNTIF(FB18:GF18,"*休*")</f>
        <v>0</v>
      </c>
      <c r="P92" s="158"/>
      <c r="Q92" s="223">
        <f>COUNTIF(GG18:HJ18,"*休*")</f>
        <v>0</v>
      </c>
      <c r="R92" s="158"/>
      <c r="S92" s="223">
        <f>COUNTIF(HK18:IO18,"*休*")</f>
        <v>0</v>
      </c>
      <c r="T92" s="158"/>
      <c r="U92" s="223">
        <f>COUNTIF(IP18:JS18,"*休*")</f>
        <v>0</v>
      </c>
      <c r="V92" s="158"/>
      <c r="W92" s="223">
        <f ca="1">COUNTIF(JT18:KX18,"*休*")</f>
        <v>0</v>
      </c>
      <c r="X92" s="158"/>
      <c r="Y92" s="223">
        <f ca="1">COUNTIF(KY18:MC18,"*休*")</f>
        <v>0</v>
      </c>
      <c r="Z92" s="158"/>
      <c r="AA92" s="223">
        <f>COUNTIF(MD18:NF18,"*休*")</f>
        <v>0</v>
      </c>
      <c r="AB92" s="158"/>
      <c r="AC92" s="223">
        <f>COUNTIF(NG18:OK18,"*休*")</f>
        <v>0</v>
      </c>
      <c r="AD92" s="158"/>
    </row>
    <row r="93" spans="2:30" ht="13.5" customHeight="1" x14ac:dyDescent="0.15">
      <c r="B93" s="336" t="s">
        <v>10</v>
      </c>
      <c r="C93" s="403" t="s">
        <v>234</v>
      </c>
      <c r="D93" s="158"/>
      <c r="E93" s="223">
        <f>COUNTIF(E19:AI19,"*休*")</f>
        <v>0</v>
      </c>
      <c r="F93" s="158"/>
      <c r="G93" s="223">
        <f>COUNTIF(AJ19:BM19,"*休*")</f>
        <v>0</v>
      </c>
      <c r="H93" s="158"/>
      <c r="I93" s="223">
        <f>COUNTIF(BN19:CR19,"*休*")</f>
        <v>0</v>
      </c>
      <c r="J93" s="158"/>
      <c r="K93" s="223">
        <f>COUNTIF(CS19:DV19,"*休*")</f>
        <v>0</v>
      </c>
      <c r="L93" s="158"/>
      <c r="M93" s="223">
        <f>COUNTIF(DW19:FA19,"*休*")</f>
        <v>0</v>
      </c>
      <c r="N93" s="158"/>
      <c r="O93" s="223">
        <f ca="1">COUNTIF(FB19:GF19,"*休*")</f>
        <v>0</v>
      </c>
      <c r="P93" s="158"/>
      <c r="Q93" s="223">
        <f>COUNTIF(GG19:HJ19,"*休*")</f>
        <v>0</v>
      </c>
      <c r="R93" s="158"/>
      <c r="S93" s="223">
        <f>COUNTIF(HK19:IO19,"*休*")</f>
        <v>0</v>
      </c>
      <c r="T93" s="158"/>
      <c r="U93" s="223">
        <f>COUNTIF(IP19:JS19,"*休*")</f>
        <v>0</v>
      </c>
      <c r="V93" s="158"/>
      <c r="W93" s="223">
        <f ca="1">COUNTIF(JT19:KX19,"*休*")</f>
        <v>0</v>
      </c>
      <c r="X93" s="158"/>
      <c r="Y93" s="223">
        <f ca="1">COUNTIF(KY19:MC19,"*休*")</f>
        <v>0</v>
      </c>
      <c r="Z93" s="158"/>
      <c r="AA93" s="223">
        <f>COUNTIF(MD19:NF19,"*休*")</f>
        <v>0</v>
      </c>
      <c r="AB93" s="158"/>
      <c r="AC93" s="223">
        <f>COUNTIF(NG19:OK19,"*休*")</f>
        <v>0</v>
      </c>
      <c r="AD93" s="158"/>
    </row>
    <row r="94" spans="2:30" ht="13.5" customHeight="1" x14ac:dyDescent="0.15">
      <c r="B94" s="336" t="s">
        <v>10</v>
      </c>
      <c r="C94" s="402" t="s">
        <v>108</v>
      </c>
      <c r="D94" s="158"/>
      <c r="E94" s="223">
        <f>COUNTIF(E20:AI20,"*休*")</f>
        <v>0</v>
      </c>
      <c r="F94" s="158"/>
      <c r="G94" s="223">
        <f>COUNTIF(AJ20:BM20,"*休*")</f>
        <v>0</v>
      </c>
      <c r="H94" s="158"/>
      <c r="I94" s="223">
        <f>COUNTIF(BN20:CR20,"*休*")</f>
        <v>0</v>
      </c>
      <c r="J94" s="158"/>
      <c r="K94" s="223">
        <f>COUNTIF(CS20:DV20,"*休*")</f>
        <v>0</v>
      </c>
      <c r="L94" s="158"/>
      <c r="M94" s="223">
        <f>COUNTIF(DW20:FA20,"*休*")</f>
        <v>0</v>
      </c>
      <c r="N94" s="158"/>
      <c r="O94" s="223">
        <f ca="1">COUNTIF(FB20:GF20,"*休*")</f>
        <v>0</v>
      </c>
      <c r="P94" s="158"/>
      <c r="Q94" s="223">
        <f>COUNTIF(GG20:HJ20,"*休*")</f>
        <v>0</v>
      </c>
      <c r="R94" s="158"/>
      <c r="S94" s="223">
        <f>COUNTIF(HK20:IO20,"*休*")</f>
        <v>0</v>
      </c>
      <c r="T94" s="158"/>
      <c r="U94" s="223">
        <f>COUNTIF(IP20:JS20,"*休*")</f>
        <v>0</v>
      </c>
      <c r="V94" s="158"/>
      <c r="W94" s="223">
        <f ca="1">COUNTIF(JT20:KX20,"*休*")</f>
        <v>0</v>
      </c>
      <c r="X94" s="158"/>
      <c r="Y94" s="223">
        <f ca="1">COUNTIF(KY20:MC20,"*休*")</f>
        <v>0</v>
      </c>
      <c r="Z94" s="158"/>
      <c r="AA94" s="223">
        <f>COUNTIF(MD20:NF20,"*休*")</f>
        <v>0</v>
      </c>
      <c r="AB94" s="158"/>
      <c r="AC94" s="223">
        <f>COUNTIF(NG20:OK20,"*休*")</f>
        <v>0</v>
      </c>
      <c r="AD94" s="158"/>
    </row>
    <row r="95" spans="2:30" ht="13.5" customHeight="1" thickBot="1" x14ac:dyDescent="0.2">
      <c r="B95" s="382" t="s">
        <v>266</v>
      </c>
      <c r="C95" s="383"/>
      <c r="D95" s="384"/>
      <c r="E95" s="335"/>
      <c r="F95" s="159"/>
      <c r="G95" s="335"/>
      <c r="H95" s="159"/>
      <c r="I95" s="335"/>
      <c r="J95" s="159"/>
      <c r="K95" s="335"/>
      <c r="L95" s="159"/>
      <c r="M95" s="335"/>
      <c r="N95" s="159"/>
      <c r="O95" s="335"/>
      <c r="P95" s="159"/>
      <c r="Q95" s="335"/>
      <c r="R95" s="159"/>
      <c r="S95" s="335"/>
      <c r="T95" s="159"/>
      <c r="U95" s="335"/>
      <c r="V95" s="159"/>
      <c r="W95" s="335"/>
      <c r="X95" s="159"/>
      <c r="Y95" s="335"/>
      <c r="Z95" s="159"/>
      <c r="AA95" s="335"/>
      <c r="AB95" s="159"/>
      <c r="AC95" s="335"/>
      <c r="AD95" s="159"/>
    </row>
    <row r="96" spans="2:30" ht="13.5" customHeight="1" thickBot="1" x14ac:dyDescent="0.2"/>
    <row r="97" spans="2:30" ht="13.5" customHeight="1" x14ac:dyDescent="0.15">
      <c r="B97" s="297" t="s">
        <v>9</v>
      </c>
      <c r="C97" s="433" t="s">
        <v>234</v>
      </c>
      <c r="D97" s="296"/>
      <c r="E97" s="297">
        <f>IF(E56&gt;0,IF(E91/E56&gt;=0.28571,1,0),1)</f>
        <v>1</v>
      </c>
      <c r="F97" s="296"/>
      <c r="G97" s="297">
        <f t="shared" ref="G97" si="680">IF(G56&gt;0,IF(G91/G56&gt;=0.28571,1,0),1)</f>
        <v>1</v>
      </c>
      <c r="H97" s="296"/>
      <c r="I97" s="297">
        <f t="shared" ref="I97" si="681">IF(I56&gt;0,IF(I91/I56&gt;=0.28571,1,0),1)</f>
        <v>1</v>
      </c>
      <c r="J97" s="296"/>
      <c r="K97" s="297">
        <f>IF(K56&gt;0,IF(K91/K56&gt;=0.28571,1,0),1)</f>
        <v>1</v>
      </c>
      <c r="L97" s="296"/>
      <c r="M97" s="297">
        <f t="shared" ref="M97" si="682">IF(M56&gt;0,IF(M91/M56&gt;=0.28571,1,0),1)</f>
        <v>1</v>
      </c>
      <c r="N97" s="296"/>
      <c r="O97" s="297">
        <f t="shared" ref="O97" ca="1" si="683">IF(O56&gt;0,IF(O91/O56&gt;=0.28571,1,0),1)</f>
        <v>1</v>
      </c>
      <c r="P97" s="296"/>
      <c r="Q97" s="297">
        <f t="shared" ref="Q97" si="684">IF(Q56&gt;0,IF(Q91/Q56&gt;=0.28571,1,0),1)</f>
        <v>1</v>
      </c>
      <c r="R97" s="296"/>
      <c r="S97" s="297">
        <f t="shared" ref="S97" si="685">IF(S56&gt;0,IF(S91/S56&gt;=0.28571,1,0),1)</f>
        <v>1</v>
      </c>
      <c r="T97" s="296"/>
      <c r="U97" s="297">
        <f>IF(U56&gt;0,IF(U91/U56&gt;=0.28571,1,0),1)</f>
        <v>1</v>
      </c>
      <c r="V97" s="296"/>
      <c r="W97" s="297">
        <f t="shared" ref="W97" ca="1" si="686">IF(W56&gt;0,IF(W91/W56&gt;=0.28571,1,0),1)</f>
        <v>1</v>
      </c>
      <c r="X97" s="296"/>
      <c r="Y97" s="297">
        <f t="shared" ref="Y97" ca="1" si="687">IF(Y56&gt;0,IF(Y91/Y56&gt;=0.28571,1,0),1)</f>
        <v>1</v>
      </c>
      <c r="Z97" s="296"/>
      <c r="AA97" s="297">
        <f t="shared" ref="AA97" si="688">IF(AA56&gt;0,IF(AA91/AA56&gt;=0.28571,1,0),1)</f>
        <v>1</v>
      </c>
      <c r="AB97" s="296"/>
      <c r="AC97" s="297">
        <f t="shared" ref="AC97" si="689">IF(AC56&gt;0,IF(AC91/AC56&gt;=0.28571,1,0),1)</f>
        <v>1</v>
      </c>
      <c r="AD97" s="296"/>
    </row>
    <row r="98" spans="2:30" ht="13.5" customHeight="1" x14ac:dyDescent="0.15">
      <c r="B98" s="223" t="s">
        <v>9</v>
      </c>
      <c r="C98" s="402" t="s">
        <v>108</v>
      </c>
      <c r="D98" s="158"/>
      <c r="E98" s="223">
        <f t="shared" ref="E98:S100" si="690">IF(E57&gt;0,IF(E92/E57&gt;=0.28571,1,0),1)</f>
        <v>1</v>
      </c>
      <c r="F98" s="158"/>
      <c r="G98" s="223">
        <f t="shared" si="690"/>
        <v>1</v>
      </c>
      <c r="H98" s="158"/>
      <c r="I98" s="223">
        <f t="shared" si="690"/>
        <v>1</v>
      </c>
      <c r="J98" s="158"/>
      <c r="K98" s="223">
        <f t="shared" si="690"/>
        <v>1</v>
      </c>
      <c r="L98" s="158"/>
      <c r="M98" s="223">
        <f t="shared" si="690"/>
        <v>1</v>
      </c>
      <c r="N98" s="158"/>
      <c r="O98" s="223">
        <f t="shared" ca="1" si="690"/>
        <v>1</v>
      </c>
      <c r="P98" s="158"/>
      <c r="Q98" s="223">
        <f t="shared" si="690"/>
        <v>1</v>
      </c>
      <c r="R98" s="158"/>
      <c r="S98" s="223">
        <f t="shared" si="690"/>
        <v>1</v>
      </c>
      <c r="T98" s="158"/>
      <c r="U98" s="223">
        <f t="shared" ref="U98:AC98" si="691">IF(U57&gt;0,IF(U92/U57&gt;=0.28571,1,0),1)</f>
        <v>1</v>
      </c>
      <c r="V98" s="158"/>
      <c r="W98" s="223">
        <f t="shared" ca="1" si="691"/>
        <v>1</v>
      </c>
      <c r="X98" s="158"/>
      <c r="Y98" s="223">
        <f t="shared" ca="1" si="691"/>
        <v>1</v>
      </c>
      <c r="Z98" s="158"/>
      <c r="AA98" s="223">
        <f t="shared" si="691"/>
        <v>1</v>
      </c>
      <c r="AB98" s="158"/>
      <c r="AC98" s="223">
        <f t="shared" si="691"/>
        <v>1</v>
      </c>
      <c r="AD98" s="158"/>
    </row>
    <row r="99" spans="2:30" ht="13.5" customHeight="1" x14ac:dyDescent="0.15">
      <c r="B99" s="336" t="s">
        <v>10</v>
      </c>
      <c r="C99" s="403" t="s">
        <v>234</v>
      </c>
      <c r="D99" s="158"/>
      <c r="E99" s="223">
        <f t="shared" si="690"/>
        <v>1</v>
      </c>
      <c r="F99" s="158"/>
      <c r="G99" s="223">
        <f t="shared" ref="G99:AC100" si="692">IF(G58&gt;0,IF(G93/G58&gt;=0.28571,1,0),1)</f>
        <v>1</v>
      </c>
      <c r="H99" s="158"/>
      <c r="I99" s="223">
        <f t="shared" si="692"/>
        <v>1</v>
      </c>
      <c r="J99" s="158"/>
      <c r="K99" s="223">
        <f t="shared" si="692"/>
        <v>1</v>
      </c>
      <c r="L99" s="158"/>
      <c r="M99" s="223">
        <f t="shared" si="692"/>
        <v>1</v>
      </c>
      <c r="N99" s="158"/>
      <c r="O99" s="223">
        <f t="shared" ca="1" si="692"/>
        <v>1</v>
      </c>
      <c r="P99" s="158"/>
      <c r="Q99" s="223">
        <f t="shared" si="692"/>
        <v>1</v>
      </c>
      <c r="R99" s="158"/>
      <c r="S99" s="223">
        <f t="shared" si="692"/>
        <v>1</v>
      </c>
      <c r="T99" s="158"/>
      <c r="U99" s="223">
        <f t="shared" si="692"/>
        <v>1</v>
      </c>
      <c r="V99" s="158"/>
      <c r="W99" s="223">
        <f t="shared" ca="1" si="692"/>
        <v>1</v>
      </c>
      <c r="X99" s="158"/>
      <c r="Y99" s="223">
        <f t="shared" ca="1" si="692"/>
        <v>1</v>
      </c>
      <c r="Z99" s="158"/>
      <c r="AA99" s="223">
        <f t="shared" si="692"/>
        <v>1</v>
      </c>
      <c r="AB99" s="158"/>
      <c r="AC99" s="223">
        <f t="shared" si="692"/>
        <v>1</v>
      </c>
      <c r="AD99" s="158"/>
    </row>
    <row r="100" spans="2:30" ht="13.5" customHeight="1" x14ac:dyDescent="0.15">
      <c r="B100" s="336" t="s">
        <v>10</v>
      </c>
      <c r="C100" s="402" t="s">
        <v>108</v>
      </c>
      <c r="D100" s="158"/>
      <c r="E100" s="223">
        <f t="shared" si="690"/>
        <v>1</v>
      </c>
      <c r="F100" s="158"/>
      <c r="G100" s="223">
        <f t="shared" si="692"/>
        <v>1</v>
      </c>
      <c r="H100" s="158"/>
      <c r="I100" s="223">
        <f t="shared" si="692"/>
        <v>1</v>
      </c>
      <c r="J100" s="158"/>
      <c r="K100" s="223">
        <f t="shared" si="692"/>
        <v>1</v>
      </c>
      <c r="L100" s="158"/>
      <c r="M100" s="223">
        <f t="shared" si="692"/>
        <v>1</v>
      </c>
      <c r="N100" s="158"/>
      <c r="O100" s="223">
        <f t="shared" ca="1" si="692"/>
        <v>1</v>
      </c>
      <c r="P100" s="158"/>
      <c r="Q100" s="223">
        <f t="shared" si="692"/>
        <v>1</v>
      </c>
      <c r="R100" s="158"/>
      <c r="S100" s="223">
        <f t="shared" si="692"/>
        <v>1</v>
      </c>
      <c r="T100" s="158"/>
      <c r="U100" s="223">
        <f t="shared" si="692"/>
        <v>1</v>
      </c>
      <c r="V100" s="158"/>
      <c r="W100" s="223">
        <f t="shared" ca="1" si="692"/>
        <v>1</v>
      </c>
      <c r="X100" s="158"/>
      <c r="Y100" s="223">
        <f t="shared" ca="1" si="692"/>
        <v>1</v>
      </c>
      <c r="Z100" s="158"/>
      <c r="AA100" s="223">
        <f t="shared" si="692"/>
        <v>1</v>
      </c>
      <c r="AB100" s="158"/>
      <c r="AC100" s="223">
        <f t="shared" si="692"/>
        <v>1</v>
      </c>
      <c r="AD100" s="158"/>
    </row>
    <row r="101" spans="2:30" ht="13.5" customHeight="1" thickBot="1" x14ac:dyDescent="0.2">
      <c r="B101" s="382" t="s">
        <v>263</v>
      </c>
      <c r="C101" s="383"/>
      <c r="D101" s="384"/>
      <c r="E101" s="335"/>
      <c r="F101" s="159"/>
      <c r="G101" s="335"/>
      <c r="H101" s="159"/>
      <c r="I101" s="335"/>
      <c r="J101" s="159"/>
      <c r="K101" s="335"/>
      <c r="L101" s="159"/>
      <c r="M101" s="335"/>
      <c r="N101" s="159"/>
      <c r="O101" s="335"/>
      <c r="P101" s="159"/>
      <c r="Q101" s="335"/>
      <c r="R101" s="159"/>
      <c r="S101" s="335"/>
      <c r="T101" s="159"/>
      <c r="U101" s="335"/>
      <c r="V101" s="159"/>
      <c r="W101" s="335"/>
      <c r="X101" s="159"/>
      <c r="Y101" s="335"/>
      <c r="Z101" s="159"/>
      <c r="AA101" s="335"/>
      <c r="AB101" s="159"/>
      <c r="AC101" s="335"/>
      <c r="AD101" s="159"/>
    </row>
    <row r="102" spans="2:30" ht="13.5" customHeight="1" x14ac:dyDescent="0.15">
      <c r="B102" s="297" t="s">
        <v>9</v>
      </c>
      <c r="C102" s="433" t="s">
        <v>234</v>
      </c>
      <c r="D102" s="296"/>
      <c r="E102" s="297">
        <f>IF(E97=0,IF(E91-E81&gt;=0,1,0),1)</f>
        <v>1</v>
      </c>
      <c r="F102" s="296"/>
      <c r="G102" s="297">
        <f>IF(G97=0,IF(G91-G81&gt;=0,1,0),1)</f>
        <v>1</v>
      </c>
      <c r="H102" s="296"/>
      <c r="I102" s="297">
        <f t="shared" ref="I102" si="693">IF(I97=0,IF(I91-I81&gt;=0,1,0),1)</f>
        <v>1</v>
      </c>
      <c r="J102" s="296"/>
      <c r="K102" s="297">
        <f>IF(K97=0,IF(K91-K81&gt;=0,1,0),1)</f>
        <v>1</v>
      </c>
      <c r="L102" s="296"/>
      <c r="M102" s="297">
        <f t="shared" ref="M102" si="694">IF(M97=0,IF(M91-M81&gt;=0,1,0),1)</f>
        <v>1</v>
      </c>
      <c r="N102" s="296"/>
      <c r="O102" s="297">
        <f t="shared" ref="O102" ca="1" si="695">IF(O97=0,IF(O91-O81&gt;=0,1,0),1)</f>
        <v>1</v>
      </c>
      <c r="P102" s="296"/>
      <c r="Q102" s="297">
        <f t="shared" ref="Q102" si="696">IF(Q97=0,IF(Q91-Q81&gt;=0,1,0),1)</f>
        <v>1</v>
      </c>
      <c r="R102" s="296"/>
      <c r="S102" s="297">
        <f t="shared" ref="S102" si="697">IF(S97=0,IF(S91-S81&gt;=0,1,0),1)</f>
        <v>1</v>
      </c>
      <c r="T102" s="296"/>
      <c r="U102" s="297">
        <f>IF(U97=0,IF(U91-U81&gt;=0,1,0),1)</f>
        <v>1</v>
      </c>
      <c r="V102" s="296"/>
      <c r="W102" s="297">
        <f t="shared" ref="W102" ca="1" si="698">IF(W97=0,IF(W91-W81&gt;=0,1,0),1)</f>
        <v>1</v>
      </c>
      <c r="X102" s="296"/>
      <c r="Y102" s="297">
        <f t="shared" ref="Y102" ca="1" si="699">IF(Y97=0,IF(Y91-Y81&gt;=0,1,0),1)</f>
        <v>1</v>
      </c>
      <c r="Z102" s="296"/>
      <c r="AA102" s="297">
        <f t="shared" ref="AA102" si="700">IF(AA97=0,IF(AA91-AA81&gt;=0,1,0),1)</f>
        <v>1</v>
      </c>
      <c r="AB102" s="296"/>
      <c r="AC102" s="297">
        <f t="shared" ref="AC102" si="701">IF(AC97=0,IF(AC91-AC81&gt;=0,1,0),1)</f>
        <v>1</v>
      </c>
      <c r="AD102" s="296"/>
    </row>
    <row r="103" spans="2:30" ht="13.5" customHeight="1" x14ac:dyDescent="0.15">
      <c r="B103" s="223" t="s">
        <v>9</v>
      </c>
      <c r="C103" s="402" t="s">
        <v>108</v>
      </c>
      <c r="D103" s="158"/>
      <c r="E103" s="223">
        <f t="shared" ref="E103" si="702">IF(E98=0,IF(E92-E82&gt;=0,1,0),1)</f>
        <v>1</v>
      </c>
      <c r="F103" s="158"/>
      <c r="G103" s="223">
        <f t="shared" ref="G103" si="703">IF(G98=0,IF(G92-G82&gt;=0,1,0),1)</f>
        <v>1</v>
      </c>
      <c r="H103" s="158"/>
      <c r="I103" s="223">
        <f t="shared" ref="I103" si="704">IF(I98=0,IF(I92-I82&gt;=0,1,0),1)</f>
        <v>1</v>
      </c>
      <c r="J103" s="158"/>
      <c r="K103" s="223">
        <f>IF(K98=0,IF(K92-K82&gt;=0,1,0),1)</f>
        <v>1</v>
      </c>
      <c r="L103" s="158"/>
      <c r="M103" s="223">
        <f t="shared" ref="M103" si="705">IF(M98=0,IF(M92-M82&gt;=0,1,0),1)</f>
        <v>1</v>
      </c>
      <c r="N103" s="158"/>
      <c r="O103" s="223">
        <f t="shared" ref="O103" ca="1" si="706">IF(O98=0,IF(O92-O82&gt;=0,1,0),1)</f>
        <v>1</v>
      </c>
      <c r="P103" s="158"/>
      <c r="Q103" s="223">
        <f t="shared" ref="Q103" si="707">IF(Q98=0,IF(Q92-Q82&gt;=0,1,0),1)</f>
        <v>1</v>
      </c>
      <c r="R103" s="158"/>
      <c r="S103" s="223">
        <f t="shared" ref="S103" si="708">IF(S98=0,IF(S92-S82&gt;=0,1,0),1)</f>
        <v>1</v>
      </c>
      <c r="T103" s="158"/>
      <c r="U103" s="223">
        <f t="shared" ref="U103" si="709">IF(U98=0,IF(U92-U82&gt;=0,1,0),1)</f>
        <v>1</v>
      </c>
      <c r="V103" s="158"/>
      <c r="W103" s="223">
        <f t="shared" ref="W103" ca="1" si="710">IF(W98=0,IF(W92-W82&gt;=0,1,0),1)</f>
        <v>1</v>
      </c>
      <c r="X103" s="158"/>
      <c r="Y103" s="223">
        <f t="shared" ref="Y103" ca="1" si="711">IF(Y98=0,IF(Y92-Y82&gt;=0,1,0),1)</f>
        <v>1</v>
      </c>
      <c r="Z103" s="158"/>
      <c r="AA103" s="223">
        <f t="shared" ref="AA103" si="712">IF(AA98=0,IF(AA92-AA82&gt;=0,1,0),1)</f>
        <v>1</v>
      </c>
      <c r="AB103" s="158"/>
      <c r="AC103" s="223">
        <f t="shared" ref="AC103" si="713">IF(AC98=0,IF(AC92-AC82&gt;=0,1,0),1)</f>
        <v>1</v>
      </c>
      <c r="AD103" s="158"/>
    </row>
    <row r="104" spans="2:30" ht="13.5" customHeight="1" x14ac:dyDescent="0.15">
      <c r="B104" s="336" t="s">
        <v>10</v>
      </c>
      <c r="C104" s="403" t="s">
        <v>234</v>
      </c>
      <c r="D104" s="158"/>
      <c r="E104" s="223">
        <f t="shared" ref="E104" si="714">IF(E99=0,IF(E93-E83&gt;=0,1,0),1)</f>
        <v>1</v>
      </c>
      <c r="F104" s="158"/>
      <c r="G104" s="223">
        <f t="shared" ref="G104" si="715">IF(G99=0,IF(G93-G83&gt;=0,1,0),1)</f>
        <v>1</v>
      </c>
      <c r="H104" s="158"/>
      <c r="I104" s="223">
        <f t="shared" ref="I104" si="716">IF(I99=0,IF(I93-I83&gt;=0,1,0),1)</f>
        <v>1</v>
      </c>
      <c r="J104" s="158"/>
      <c r="K104" s="223">
        <f t="shared" ref="K104" si="717">IF(K99=0,IF(K93-K83&gt;=0,1,0),1)</f>
        <v>1</v>
      </c>
      <c r="L104" s="158"/>
      <c r="M104" s="223">
        <f t="shared" ref="M104" si="718">IF(M99=0,IF(M93-M83&gt;=0,1,0),1)</f>
        <v>1</v>
      </c>
      <c r="N104" s="158"/>
      <c r="O104" s="223">
        <f t="shared" ref="O104" ca="1" si="719">IF(O99=0,IF(O93-O83&gt;=0,1,0),1)</f>
        <v>1</v>
      </c>
      <c r="P104" s="158"/>
      <c r="Q104" s="223">
        <f t="shared" ref="Q104" si="720">IF(Q99=0,IF(Q93-Q83&gt;=0,1,0),1)</f>
        <v>1</v>
      </c>
      <c r="R104" s="158"/>
      <c r="S104" s="223">
        <f t="shared" ref="S104" si="721">IF(S99=0,IF(S93-S83&gt;=0,1,0),1)</f>
        <v>1</v>
      </c>
      <c r="T104" s="158"/>
      <c r="U104" s="223">
        <f t="shared" ref="U104" si="722">IF(U99=0,IF(U93-U83&gt;=0,1,0),1)</f>
        <v>1</v>
      </c>
      <c r="V104" s="158"/>
      <c r="W104" s="223">
        <f t="shared" ref="W104" ca="1" si="723">IF(W99=0,IF(W93-W83&gt;=0,1,0),1)</f>
        <v>1</v>
      </c>
      <c r="X104" s="158"/>
      <c r="Y104" s="223">
        <f t="shared" ref="Y104" ca="1" si="724">IF(Y99=0,IF(Y93-Y83&gt;=0,1,0),1)</f>
        <v>1</v>
      </c>
      <c r="Z104" s="158"/>
      <c r="AA104" s="223">
        <f t="shared" ref="AA104" si="725">IF(AA99=0,IF(AA93-AA83&gt;=0,1,0),1)</f>
        <v>1</v>
      </c>
      <c r="AB104" s="158"/>
      <c r="AC104" s="223">
        <f t="shared" ref="AC104" si="726">IF(AC99=0,IF(AC93-AC83&gt;=0,1,0),1)</f>
        <v>1</v>
      </c>
      <c r="AD104" s="158"/>
    </row>
    <row r="105" spans="2:30" ht="13.5" customHeight="1" x14ac:dyDescent="0.15">
      <c r="B105" s="336" t="s">
        <v>10</v>
      </c>
      <c r="C105" s="402" t="s">
        <v>108</v>
      </c>
      <c r="D105" s="158"/>
      <c r="E105" s="223">
        <f t="shared" ref="E105" si="727">IF(E100=0,IF(E94-E84&gt;=0,1,0),1)</f>
        <v>1</v>
      </c>
      <c r="F105" s="158"/>
      <c r="G105" s="223">
        <f t="shared" ref="G105" si="728">IF(G100=0,IF(G94-G84&gt;=0,1,0),1)</f>
        <v>1</v>
      </c>
      <c r="H105" s="158"/>
      <c r="I105" s="223">
        <f t="shared" ref="I105" si="729">IF(I100=0,IF(I94-I84&gt;=0,1,0),1)</f>
        <v>1</v>
      </c>
      <c r="J105" s="158"/>
      <c r="K105" s="223">
        <f t="shared" ref="K105" si="730">IF(K100=0,IF(K94-K84&gt;=0,1,0),1)</f>
        <v>1</v>
      </c>
      <c r="L105" s="158"/>
      <c r="M105" s="223">
        <f t="shared" ref="M105" si="731">IF(M100=0,IF(M94-M84&gt;=0,1,0),1)</f>
        <v>1</v>
      </c>
      <c r="N105" s="158"/>
      <c r="O105" s="223">
        <f t="shared" ref="O105" ca="1" si="732">IF(O100=0,IF(O94-O84&gt;=0,1,0),1)</f>
        <v>1</v>
      </c>
      <c r="P105" s="158"/>
      <c r="Q105" s="223">
        <f t="shared" ref="Q105" si="733">IF(Q100=0,IF(Q94-Q84&gt;=0,1,0),1)</f>
        <v>1</v>
      </c>
      <c r="R105" s="158"/>
      <c r="S105" s="223">
        <f t="shared" ref="S105" si="734">IF(S100=0,IF(S94-S84&gt;=0,1,0),1)</f>
        <v>1</v>
      </c>
      <c r="T105" s="158"/>
      <c r="U105" s="223">
        <f t="shared" ref="U105" si="735">IF(U100=0,IF(U94-U84&gt;=0,1,0),1)</f>
        <v>1</v>
      </c>
      <c r="V105" s="158"/>
      <c r="W105" s="223">
        <f t="shared" ref="W105" ca="1" si="736">IF(W100=0,IF(W94-W84&gt;=0,1,0),1)</f>
        <v>1</v>
      </c>
      <c r="X105" s="158"/>
      <c r="Y105" s="223">
        <f t="shared" ref="Y105" ca="1" si="737">IF(Y100=0,IF(Y94-Y84&gt;=0,1,0),1)</f>
        <v>1</v>
      </c>
      <c r="Z105" s="158"/>
      <c r="AA105" s="223">
        <f t="shared" ref="AA105" si="738">IF(AA100=0,IF(AA94-AA84&gt;=0,1,0),1)</f>
        <v>1</v>
      </c>
      <c r="AB105" s="158"/>
      <c r="AC105" s="223">
        <f t="shared" ref="AC105" si="739">IF(AC100=0,IF(AC94-AC84&gt;=0,1,0),1)</f>
        <v>1</v>
      </c>
      <c r="AD105" s="158"/>
    </row>
    <row r="106" spans="2:30" ht="13.5" customHeight="1" thickBot="1" x14ac:dyDescent="0.2">
      <c r="B106" s="382" t="s">
        <v>265</v>
      </c>
      <c r="C106" s="383"/>
      <c r="D106" s="384"/>
      <c r="E106" s="335"/>
      <c r="F106" s="159"/>
      <c r="G106" s="335"/>
      <c r="H106" s="159"/>
      <c r="I106" s="335"/>
      <c r="J106" s="159"/>
      <c r="K106" s="335"/>
      <c r="L106" s="159"/>
      <c r="M106" s="335"/>
      <c r="N106" s="159"/>
      <c r="O106" s="335"/>
      <c r="P106" s="159"/>
      <c r="Q106" s="335"/>
      <c r="R106" s="159"/>
      <c r="S106" s="335"/>
      <c r="T106" s="159"/>
      <c r="U106" s="335"/>
      <c r="V106" s="159"/>
      <c r="W106" s="335"/>
      <c r="X106" s="159"/>
      <c r="Y106" s="335"/>
      <c r="Z106" s="159"/>
      <c r="AA106" s="335"/>
      <c r="AB106" s="159"/>
      <c r="AC106" s="335"/>
      <c r="AD106" s="159"/>
    </row>
    <row r="107" spans="2:30" ht="13.5" customHeight="1" x14ac:dyDescent="0.15">
      <c r="B107" s="297" t="s">
        <v>9</v>
      </c>
      <c r="C107" s="433" t="s">
        <v>234</v>
      </c>
      <c r="D107" s="296"/>
      <c r="E107" s="297">
        <f>IF(E76&gt;0,IF(E91-E86&gt;=0,1,0),0)</f>
        <v>0</v>
      </c>
      <c r="F107" s="296"/>
      <c r="G107" s="297">
        <f>IF(G76&gt;0,IF(G91-G86&gt;=0,1,0),0)</f>
        <v>0</v>
      </c>
      <c r="H107" s="296"/>
      <c r="I107" s="297">
        <f t="shared" ref="I107" si="740">IF(I76&gt;0,IF(I91-I86&gt;=0,1,0),0)</f>
        <v>0</v>
      </c>
      <c r="J107" s="296"/>
      <c r="K107" s="297">
        <f t="shared" ref="K107" si="741">IF(K76&gt;0,IF(K91-K86&gt;=0,1,0),0)</f>
        <v>0</v>
      </c>
      <c r="L107" s="296"/>
      <c r="M107" s="297">
        <f t="shared" ref="M107" si="742">IF(M76&gt;0,IF(M91-M86&gt;=0,1,0),0)</f>
        <v>0</v>
      </c>
      <c r="N107" s="296"/>
      <c r="O107" s="297">
        <f t="shared" ref="O107" ca="1" si="743">IF(O76&gt;0,IF(O91-O86&gt;=0,1,0),0)</f>
        <v>0</v>
      </c>
      <c r="P107" s="296"/>
      <c r="Q107" s="297">
        <f t="shared" ref="Q107" si="744">IF(Q76&gt;0,IF(Q91-Q86&gt;=0,1,0),0)</f>
        <v>0</v>
      </c>
      <c r="R107" s="296"/>
      <c r="S107" s="297">
        <f t="shared" ref="S107" si="745">IF(S76&gt;0,IF(S91-S86&gt;=0,1,0),0)</f>
        <v>0</v>
      </c>
      <c r="T107" s="296"/>
      <c r="U107" s="297">
        <f t="shared" ref="U107" si="746">IF(U76&gt;0,IF(U91-U86&gt;=0,1,0),0)</f>
        <v>0</v>
      </c>
      <c r="V107" s="296"/>
      <c r="W107" s="297">
        <f t="shared" ref="W107" ca="1" si="747">IF(W76&gt;0,IF(W91-W86&gt;=0,1,0),0)</f>
        <v>0</v>
      </c>
      <c r="X107" s="296"/>
      <c r="Y107" s="297">
        <f t="shared" ref="Y107" ca="1" si="748">IF(Y76&gt;0,IF(Y91-Y86&gt;=0,1,0),0)</f>
        <v>0</v>
      </c>
      <c r="Z107" s="296"/>
      <c r="AA107" s="297">
        <f t="shared" ref="AA107" si="749">IF(AA76&gt;0,IF(AA91-AA86&gt;=0,1,0),0)</f>
        <v>0</v>
      </c>
      <c r="AB107" s="296"/>
      <c r="AC107" s="297">
        <f t="shared" ref="AC107" si="750">IF(AC76&gt;0,IF(AC91-AC86&gt;=0,1,0),0)</f>
        <v>0</v>
      </c>
      <c r="AD107" s="296"/>
    </row>
    <row r="108" spans="2:30" ht="13.5" customHeight="1" x14ac:dyDescent="0.15">
      <c r="B108" s="223" t="s">
        <v>9</v>
      </c>
      <c r="C108" s="402" t="s">
        <v>108</v>
      </c>
      <c r="D108" s="158"/>
      <c r="E108" s="223">
        <f t="shared" ref="E108" si="751">IF(E77&gt;0,IF(E92-E87&gt;=0,1,0),0)</f>
        <v>0</v>
      </c>
      <c r="F108" s="158"/>
      <c r="G108" s="223">
        <f t="shared" ref="G108" si="752">IF(G77&gt;0,IF(G92-G87&gt;=0,1,0),0)</f>
        <v>0</v>
      </c>
      <c r="H108" s="158"/>
      <c r="I108" s="223">
        <f t="shared" ref="I108" si="753">IF(I77&gt;0,IF(I92-I87&gt;=0,1,0),0)</f>
        <v>0</v>
      </c>
      <c r="J108" s="158"/>
      <c r="K108" s="223">
        <f t="shared" ref="K108" si="754">IF(K77&gt;0,IF(K92-K87&gt;=0,1,0),0)</f>
        <v>0</v>
      </c>
      <c r="L108" s="158"/>
      <c r="M108" s="223">
        <f t="shared" ref="M108" si="755">IF(M77&gt;0,IF(M92-M87&gt;=0,1,0),0)</f>
        <v>0</v>
      </c>
      <c r="N108" s="158"/>
      <c r="O108" s="223">
        <f t="shared" ref="O108" ca="1" si="756">IF(O77&gt;0,IF(O92-O87&gt;=0,1,0),0)</f>
        <v>0</v>
      </c>
      <c r="P108" s="158"/>
      <c r="Q108" s="223">
        <f t="shared" ref="Q108" si="757">IF(Q77&gt;0,IF(Q92-Q87&gt;=0,1,0),0)</f>
        <v>0</v>
      </c>
      <c r="R108" s="158"/>
      <c r="S108" s="223">
        <f t="shared" ref="S108" si="758">IF(S77&gt;0,IF(S92-S87&gt;=0,1,0),0)</f>
        <v>0</v>
      </c>
      <c r="T108" s="158"/>
      <c r="U108" s="223">
        <f t="shared" ref="U108" si="759">IF(U77&gt;0,IF(U92-U87&gt;=0,1,0),0)</f>
        <v>0</v>
      </c>
      <c r="V108" s="158"/>
      <c r="W108" s="223">
        <f t="shared" ref="W108" ca="1" si="760">IF(W77&gt;0,IF(W92-W87&gt;=0,1,0),0)</f>
        <v>0</v>
      </c>
      <c r="X108" s="158"/>
      <c r="Y108" s="223">
        <f t="shared" ref="Y108" ca="1" si="761">IF(Y77&gt;0,IF(Y92-Y87&gt;=0,1,0),0)</f>
        <v>0</v>
      </c>
      <c r="Z108" s="158"/>
      <c r="AA108" s="223">
        <f t="shared" ref="AA108" si="762">IF(AA77&gt;0,IF(AA92-AA87&gt;=0,1,0),0)</f>
        <v>0</v>
      </c>
      <c r="AB108" s="158"/>
      <c r="AC108" s="223">
        <f t="shared" ref="AC108" si="763">IF(AC77&gt;0,IF(AC92-AC87&gt;=0,1,0),0)</f>
        <v>0</v>
      </c>
      <c r="AD108" s="158"/>
    </row>
    <row r="109" spans="2:30" ht="13.5" customHeight="1" x14ac:dyDescent="0.15">
      <c r="B109" s="336" t="s">
        <v>10</v>
      </c>
      <c r="C109" s="403" t="s">
        <v>234</v>
      </c>
      <c r="D109" s="158"/>
      <c r="E109" s="223">
        <f t="shared" ref="E109" si="764">IF(E78&gt;0,IF(E93-E88&gt;=0,1,0),0)</f>
        <v>0</v>
      </c>
      <c r="F109" s="158"/>
      <c r="G109" s="223">
        <f t="shared" ref="G109" si="765">IF(G78&gt;0,IF(G93-G88&gt;=0,1,0),0)</f>
        <v>0</v>
      </c>
      <c r="H109" s="158"/>
      <c r="I109" s="223">
        <f t="shared" ref="I109" si="766">IF(I78&gt;0,IF(I93-I88&gt;=0,1,0),0)</f>
        <v>0</v>
      </c>
      <c r="J109" s="158"/>
      <c r="K109" s="223">
        <f t="shared" ref="K109" si="767">IF(K78&gt;0,IF(K93-K88&gt;=0,1,0),0)</f>
        <v>0</v>
      </c>
      <c r="L109" s="158"/>
      <c r="M109" s="223">
        <f t="shared" ref="M109" si="768">IF(M78&gt;0,IF(M93-M88&gt;=0,1,0),0)</f>
        <v>0</v>
      </c>
      <c r="N109" s="158"/>
      <c r="O109" s="223">
        <f t="shared" ref="O109" ca="1" si="769">IF(O78&gt;0,IF(O93-O88&gt;=0,1,0),0)</f>
        <v>0</v>
      </c>
      <c r="P109" s="158"/>
      <c r="Q109" s="223">
        <f t="shared" ref="Q109" si="770">IF(Q78&gt;0,IF(Q93-Q88&gt;=0,1,0),0)</f>
        <v>0</v>
      </c>
      <c r="R109" s="158"/>
      <c r="S109" s="223">
        <f t="shared" ref="S109" si="771">IF(S78&gt;0,IF(S93-S88&gt;=0,1,0),0)</f>
        <v>0</v>
      </c>
      <c r="T109" s="158"/>
      <c r="U109" s="223">
        <f t="shared" ref="U109" si="772">IF(U78&gt;0,IF(U93-U88&gt;=0,1,0),0)</f>
        <v>0</v>
      </c>
      <c r="V109" s="158"/>
      <c r="W109" s="223">
        <f t="shared" ref="W109" ca="1" si="773">IF(W78&gt;0,IF(W93-W88&gt;=0,1,0),0)</f>
        <v>0</v>
      </c>
      <c r="X109" s="158"/>
      <c r="Y109" s="223">
        <f t="shared" ref="Y109" ca="1" si="774">IF(Y78&gt;0,IF(Y93-Y88&gt;=0,1,0),0)</f>
        <v>0</v>
      </c>
      <c r="Z109" s="158"/>
      <c r="AA109" s="223">
        <f t="shared" ref="AA109" si="775">IF(AA78&gt;0,IF(AA93-AA88&gt;=0,1,0),0)</f>
        <v>0</v>
      </c>
      <c r="AB109" s="158"/>
      <c r="AC109" s="223">
        <f t="shared" ref="AC109" si="776">IF(AC78&gt;0,IF(AC93-AC88&gt;=0,1,0),0)</f>
        <v>0</v>
      </c>
      <c r="AD109" s="158"/>
    </row>
    <row r="110" spans="2:30" ht="13.5" customHeight="1" x14ac:dyDescent="0.15">
      <c r="B110" s="336" t="s">
        <v>10</v>
      </c>
      <c r="C110" s="402" t="s">
        <v>108</v>
      </c>
      <c r="D110" s="158"/>
      <c r="E110" s="223">
        <f t="shared" ref="E110" si="777">IF(E79&gt;0,IF(E94-E89&gt;=0,1,0),0)</f>
        <v>0</v>
      </c>
      <c r="F110" s="158"/>
      <c r="G110" s="223">
        <f t="shared" ref="G110" si="778">IF(G79&gt;0,IF(G94-G89&gt;=0,1,0),0)</f>
        <v>0</v>
      </c>
      <c r="H110" s="158"/>
      <c r="I110" s="223">
        <f t="shared" ref="I110" si="779">IF(I79&gt;0,IF(I94-I89&gt;=0,1,0),0)</f>
        <v>0</v>
      </c>
      <c r="J110" s="158"/>
      <c r="K110" s="223">
        <f t="shared" ref="K110" si="780">IF(K79&gt;0,IF(K94-K89&gt;=0,1,0),0)</f>
        <v>0</v>
      </c>
      <c r="L110" s="158"/>
      <c r="M110" s="223">
        <f t="shared" ref="M110" si="781">IF(M79&gt;0,IF(M94-M89&gt;=0,1,0),0)</f>
        <v>0</v>
      </c>
      <c r="N110" s="158"/>
      <c r="O110" s="223">
        <f t="shared" ref="O110" ca="1" si="782">IF(O79&gt;0,IF(O94-O89&gt;=0,1,0),0)</f>
        <v>0</v>
      </c>
      <c r="P110" s="158"/>
      <c r="Q110" s="223">
        <f t="shared" ref="Q110" si="783">IF(Q79&gt;0,IF(Q94-Q89&gt;=0,1,0),0)</f>
        <v>0</v>
      </c>
      <c r="R110" s="158"/>
      <c r="S110" s="223">
        <f t="shared" ref="S110" si="784">IF(S79&gt;0,IF(S94-S89&gt;=0,1,0),0)</f>
        <v>0</v>
      </c>
      <c r="T110" s="158"/>
      <c r="U110" s="223">
        <f t="shared" ref="U110" si="785">IF(U79&gt;0,IF(U94-U89&gt;=0,1,0),0)</f>
        <v>0</v>
      </c>
      <c r="V110" s="158"/>
      <c r="W110" s="223">
        <f t="shared" ref="W110" ca="1" si="786">IF(W79&gt;0,IF(W94-W89&gt;=0,1,0),0)</f>
        <v>0</v>
      </c>
      <c r="X110" s="158"/>
      <c r="Y110" s="223">
        <f t="shared" ref="Y110" ca="1" si="787">IF(Y79&gt;0,IF(Y94-Y89&gt;=0,1,0),0)</f>
        <v>0</v>
      </c>
      <c r="Z110" s="158"/>
      <c r="AA110" s="223">
        <f t="shared" ref="AA110" si="788">IF(AA79&gt;0,IF(AA94-AA89&gt;=0,1,0),0)</f>
        <v>0</v>
      </c>
      <c r="AB110" s="158"/>
      <c r="AC110" s="223">
        <f t="shared" ref="AC110" si="789">IF(AC79&gt;0,IF(AC94-AC89&gt;=0,1,0),0)</f>
        <v>0</v>
      </c>
      <c r="AD110" s="158"/>
    </row>
    <row r="111" spans="2:30" ht="13.5" customHeight="1" thickBot="1" x14ac:dyDescent="0.2">
      <c r="B111" s="382" t="s">
        <v>264</v>
      </c>
      <c r="C111" s="383"/>
      <c r="D111" s="384"/>
      <c r="E111" s="335"/>
      <c r="F111" s="159"/>
      <c r="G111" s="335"/>
      <c r="H111" s="159"/>
      <c r="I111" s="335"/>
      <c r="J111" s="159"/>
      <c r="K111" s="335"/>
      <c r="L111" s="159"/>
      <c r="M111" s="335"/>
      <c r="N111" s="159"/>
      <c r="O111" s="335"/>
      <c r="P111" s="159"/>
      <c r="Q111" s="335"/>
      <c r="R111" s="159"/>
      <c r="S111" s="335"/>
      <c r="T111" s="159"/>
      <c r="U111" s="335"/>
      <c r="V111" s="159"/>
      <c r="W111" s="335"/>
      <c r="X111" s="159"/>
      <c r="Y111" s="335"/>
      <c r="Z111" s="159"/>
      <c r="AA111" s="335"/>
      <c r="AB111" s="159"/>
      <c r="AC111" s="335"/>
      <c r="AD111" s="159"/>
    </row>
    <row r="112" spans="2:30" ht="13.5" customHeight="1" thickBot="1" x14ac:dyDescent="0.2"/>
    <row r="113" spans="2:33" ht="13.5" customHeight="1" x14ac:dyDescent="0.15">
      <c r="B113" s="420" t="s">
        <v>9</v>
      </c>
      <c r="C113" s="434"/>
      <c r="D113" s="421"/>
      <c r="E113" s="420">
        <f>E97+E102+E107</f>
        <v>2</v>
      </c>
      <c r="F113" s="421"/>
      <c r="G113" s="420">
        <f>G97+G102+G107</f>
        <v>2</v>
      </c>
      <c r="H113" s="421"/>
      <c r="I113" s="420">
        <f>I97+I102+I107</f>
        <v>2</v>
      </c>
      <c r="J113" s="421"/>
      <c r="K113" s="420">
        <f>K97+K102+K107</f>
        <v>2</v>
      </c>
      <c r="L113" s="421"/>
      <c r="M113" s="420">
        <f>M97+M102+M107</f>
        <v>2</v>
      </c>
      <c r="N113" s="421"/>
      <c r="O113" s="420">
        <f ca="1">O97+O102+O107</f>
        <v>2</v>
      </c>
      <c r="P113" s="421"/>
      <c r="Q113" s="420">
        <f>Q97+Q102+Q107</f>
        <v>2</v>
      </c>
      <c r="R113" s="421"/>
      <c r="S113" s="420">
        <f>S97+S102+S107</f>
        <v>2</v>
      </c>
      <c r="T113" s="421"/>
      <c r="U113" s="420">
        <f>U97+U102+U107</f>
        <v>2</v>
      </c>
      <c r="V113" s="421"/>
      <c r="W113" s="420">
        <f ca="1">W97+W102+W107</f>
        <v>2</v>
      </c>
      <c r="X113" s="421"/>
      <c r="Y113" s="420">
        <f ca="1">Y97+Y102+Y107</f>
        <v>2</v>
      </c>
      <c r="Z113" s="421"/>
      <c r="AA113" s="420">
        <f>AA97+AA102+AA107</f>
        <v>2</v>
      </c>
      <c r="AB113" s="421"/>
      <c r="AC113" s="420">
        <f>AC97+AC102+AC107</f>
        <v>2</v>
      </c>
      <c r="AD113" s="421"/>
      <c r="AE113" s="422" t="s">
        <v>268</v>
      </c>
      <c r="AF113" s="422">
        <f ca="1">COUNTIF(E113:AD113,0)</f>
        <v>0</v>
      </c>
      <c r="AG113" s="39" t="s">
        <v>269</v>
      </c>
    </row>
    <row r="114" spans="2:33" ht="13.5" customHeight="1" x14ac:dyDescent="0.15">
      <c r="B114" s="426" t="s">
        <v>9</v>
      </c>
      <c r="C114" s="422"/>
      <c r="D114" s="427"/>
      <c r="E114" s="426">
        <f>E98+E103+E108</f>
        <v>2</v>
      </c>
      <c r="F114" s="427"/>
      <c r="G114" s="426">
        <f>G98+G103+G108</f>
        <v>2</v>
      </c>
      <c r="H114" s="427"/>
      <c r="I114" s="426">
        <f>I98+I103+I108</f>
        <v>2</v>
      </c>
      <c r="J114" s="427"/>
      <c r="K114" s="426">
        <f>K98+K103+K108</f>
        <v>2</v>
      </c>
      <c r="L114" s="427"/>
      <c r="M114" s="426">
        <f>M98+M103+M108</f>
        <v>2</v>
      </c>
      <c r="N114" s="427"/>
      <c r="O114" s="426">
        <f ca="1">O98+O103+O108</f>
        <v>2</v>
      </c>
      <c r="P114" s="427"/>
      <c r="Q114" s="426">
        <f>Q98+Q103+Q108</f>
        <v>2</v>
      </c>
      <c r="R114" s="427"/>
      <c r="S114" s="426">
        <f>S98+S103+S108</f>
        <v>2</v>
      </c>
      <c r="T114" s="427"/>
      <c r="U114" s="426">
        <f>U98+U103+U108</f>
        <v>2</v>
      </c>
      <c r="V114" s="427"/>
      <c r="W114" s="426">
        <f ca="1">W98+W103+W108</f>
        <v>2</v>
      </c>
      <c r="X114" s="427"/>
      <c r="Y114" s="426">
        <f ca="1">Y98+Y103+Y108</f>
        <v>2</v>
      </c>
      <c r="Z114" s="427"/>
      <c r="AA114" s="426">
        <f>AA98+AA103+AA108</f>
        <v>2</v>
      </c>
      <c r="AB114" s="427"/>
      <c r="AC114" s="426">
        <f>AC98+AC103+AC108</f>
        <v>2</v>
      </c>
      <c r="AD114" s="427"/>
      <c r="AE114" s="422" t="s">
        <v>268</v>
      </c>
      <c r="AF114" s="422">
        <f ca="1">COUNTIF(E114:AD114,0)</f>
        <v>0</v>
      </c>
      <c r="AG114" s="39" t="s">
        <v>269</v>
      </c>
    </row>
    <row r="115" spans="2:33" ht="13.5" customHeight="1" x14ac:dyDescent="0.15">
      <c r="B115" s="426" t="s">
        <v>9</v>
      </c>
      <c r="C115" s="422"/>
      <c r="D115" s="427"/>
      <c r="E115" s="426">
        <f>E99+E104+E109</f>
        <v>2</v>
      </c>
      <c r="F115" s="427"/>
      <c r="G115" s="426">
        <f>G99+G104+G109</f>
        <v>2</v>
      </c>
      <c r="H115" s="427"/>
      <c r="I115" s="426">
        <f>I99+I104+I109</f>
        <v>2</v>
      </c>
      <c r="J115" s="427"/>
      <c r="K115" s="426">
        <f>K99+K104+K109</f>
        <v>2</v>
      </c>
      <c r="L115" s="427"/>
      <c r="M115" s="426">
        <f>M99+M104+M109</f>
        <v>2</v>
      </c>
      <c r="N115" s="427"/>
      <c r="O115" s="426">
        <f ca="1">O99+O104+O109</f>
        <v>2</v>
      </c>
      <c r="P115" s="427"/>
      <c r="Q115" s="426">
        <f>Q99+Q104+Q109</f>
        <v>2</v>
      </c>
      <c r="R115" s="427"/>
      <c r="S115" s="426">
        <f>S99+S104+S109</f>
        <v>2</v>
      </c>
      <c r="T115" s="427"/>
      <c r="U115" s="426">
        <f>U99+U104+U109</f>
        <v>2</v>
      </c>
      <c r="V115" s="427"/>
      <c r="W115" s="426">
        <f ca="1">W99+W104+W109</f>
        <v>2</v>
      </c>
      <c r="X115" s="427"/>
      <c r="Y115" s="426">
        <f ca="1">Y99+Y104+Y109</f>
        <v>2</v>
      </c>
      <c r="Z115" s="427"/>
      <c r="AA115" s="426">
        <f>AA99+AA104+AA109</f>
        <v>2</v>
      </c>
      <c r="AB115" s="427"/>
      <c r="AC115" s="426">
        <f>AC99+AC104+AC109</f>
        <v>2</v>
      </c>
      <c r="AD115" s="427"/>
      <c r="AE115" s="422" t="s">
        <v>268</v>
      </c>
      <c r="AF115" s="422">
        <f ca="1">COUNTIF(E115:AD115,0)</f>
        <v>0</v>
      </c>
      <c r="AG115" s="39" t="s">
        <v>269</v>
      </c>
    </row>
    <row r="116" spans="2:33" ht="13.5" customHeight="1" x14ac:dyDescent="0.15">
      <c r="B116" s="426" t="s">
        <v>10</v>
      </c>
      <c r="C116" s="422"/>
      <c r="D116" s="427"/>
      <c r="E116" s="426">
        <f>E100+E105+E110</f>
        <v>2</v>
      </c>
      <c r="F116" s="427"/>
      <c r="G116" s="426">
        <f t="shared" ref="G116" si="790">G100+G105+G110</f>
        <v>2</v>
      </c>
      <c r="H116" s="427"/>
      <c r="I116" s="426">
        <f t="shared" ref="I116" si="791">I100+I105+I110</f>
        <v>2</v>
      </c>
      <c r="J116" s="427"/>
      <c r="K116" s="426">
        <f t="shared" ref="K116" si="792">K100+K105+K110</f>
        <v>2</v>
      </c>
      <c r="L116" s="427"/>
      <c r="M116" s="426">
        <f t="shared" ref="M116" si="793">M100+M105+M110</f>
        <v>2</v>
      </c>
      <c r="N116" s="427"/>
      <c r="O116" s="426">
        <f t="shared" ref="O116" ca="1" si="794">O100+O105+O110</f>
        <v>2</v>
      </c>
      <c r="P116" s="427"/>
      <c r="Q116" s="426">
        <f t="shared" ref="Q116" si="795">Q100+Q105+Q110</f>
        <v>2</v>
      </c>
      <c r="R116" s="427"/>
      <c r="S116" s="426">
        <f t="shared" ref="S116" si="796">S100+S105+S110</f>
        <v>2</v>
      </c>
      <c r="T116" s="427"/>
      <c r="U116" s="426">
        <f t="shared" ref="U116" si="797">U100+U105+U110</f>
        <v>2</v>
      </c>
      <c r="V116" s="427"/>
      <c r="W116" s="426">
        <f t="shared" ref="W116" ca="1" si="798">W100+W105+W110</f>
        <v>2</v>
      </c>
      <c r="X116" s="427"/>
      <c r="Y116" s="426">
        <f t="shared" ref="Y116" ca="1" si="799">Y100+Y105+Y110</f>
        <v>2</v>
      </c>
      <c r="Z116" s="427"/>
      <c r="AA116" s="426">
        <f t="shared" ref="AA116" si="800">AA100+AA105+AA110</f>
        <v>2</v>
      </c>
      <c r="AB116" s="427"/>
      <c r="AC116" s="426">
        <f t="shared" ref="AC116" si="801">AC100+AC105+AC110</f>
        <v>2</v>
      </c>
      <c r="AD116" s="427"/>
      <c r="AE116" s="422" t="s">
        <v>268</v>
      </c>
      <c r="AF116" s="422">
        <f ca="1">COUNTIF(E116:AD116,0)</f>
        <v>0</v>
      </c>
      <c r="AG116" s="415" t="s">
        <v>269</v>
      </c>
    </row>
    <row r="117" spans="2:33" ht="13.5" customHeight="1" thickBot="1" x14ac:dyDescent="0.2">
      <c r="B117" s="435" t="s">
        <v>267</v>
      </c>
      <c r="C117" s="436"/>
      <c r="D117" s="437"/>
      <c r="E117" s="431"/>
      <c r="F117" s="432"/>
      <c r="G117" s="431"/>
      <c r="H117" s="432"/>
      <c r="I117" s="431"/>
      <c r="J117" s="432"/>
      <c r="K117" s="431"/>
      <c r="L117" s="432"/>
      <c r="M117" s="431"/>
      <c r="N117" s="432"/>
      <c r="O117" s="431"/>
      <c r="P117" s="432"/>
      <c r="Q117" s="431"/>
      <c r="R117" s="432"/>
      <c r="S117" s="431"/>
      <c r="T117" s="432"/>
      <c r="U117" s="431"/>
      <c r="V117" s="432"/>
      <c r="W117" s="431"/>
      <c r="X117" s="432"/>
      <c r="Y117" s="431"/>
      <c r="Z117" s="432"/>
      <c r="AA117" s="431"/>
      <c r="AB117" s="432"/>
      <c r="AC117" s="431"/>
      <c r="AD117" s="432"/>
      <c r="AE117" s="422"/>
      <c r="AF117" s="422"/>
    </row>
  </sheetData>
  <mergeCells count="1">
    <mergeCell ref="R2:T2"/>
  </mergeCells>
  <phoneticPr fontId="2"/>
  <conditionalFormatting sqref="E6:OK11">
    <cfRule type="expression" dxfId="3" priority="1">
      <formula>E$5="土"</formula>
    </cfRule>
    <cfRule type="expression" dxfId="2" priority="2">
      <formula>E$5="日"</formula>
    </cfRule>
  </conditionalFormatting>
  <conditionalFormatting sqref="F6:AI11">
    <cfRule type="expression" dxfId="1" priority="5">
      <formula>F$5="土"</formula>
    </cfRule>
    <cfRule type="expression" dxfId="0" priority="6">
      <formula>F$5="日"</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AC34" sqref="AC34"/>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 min="461" max="461" width="8.5" customWidth="1"/>
    <col min="463" max="503" width="9.875" customWidth="1"/>
  </cols>
  <sheetData>
    <row r="1" spans="1:503" x14ac:dyDescent="0.15">
      <c r="A1" s="39" t="s">
        <v>38</v>
      </c>
      <c r="QS1" s="39"/>
      <c r="QT1" t="str">
        <f ca="1">IF(初期入力!D4="",LEFT(TEXT(TODAY(),"yyyy/mm/dd"),4),LEFT(初期入力!D4,4))</f>
        <v>2025</v>
      </c>
    </row>
    <row r="2" spans="1:503" x14ac:dyDescent="0.15">
      <c r="A2" s="39" t="s">
        <v>59</v>
      </c>
      <c r="QS2" s="39"/>
    </row>
    <row r="3" spans="1:503" x14ac:dyDescent="0.15">
      <c r="C3">
        <v>1</v>
      </c>
      <c r="AH3">
        <v>2</v>
      </c>
      <c r="BK3">
        <v>3</v>
      </c>
      <c r="CP3">
        <v>4</v>
      </c>
      <c r="DT3">
        <v>5</v>
      </c>
      <c r="EY3">
        <v>6</v>
      </c>
      <c r="GC3">
        <v>7</v>
      </c>
      <c r="HH3">
        <v>8</v>
      </c>
      <c r="IM3">
        <v>9</v>
      </c>
      <c r="JQ3">
        <v>10</v>
      </c>
      <c r="KV3">
        <v>11</v>
      </c>
      <c r="LZ3">
        <v>12</v>
      </c>
      <c r="NE3">
        <v>1</v>
      </c>
      <c r="OJ3">
        <v>2</v>
      </c>
      <c r="PM3">
        <v>3</v>
      </c>
      <c r="QU3" t="s">
        <v>118</v>
      </c>
      <c r="QV3" t="s">
        <v>121</v>
      </c>
      <c r="QW3" t="s">
        <v>122</v>
      </c>
      <c r="QX3" t="s">
        <v>123</v>
      </c>
      <c r="QY3" t="s">
        <v>124</v>
      </c>
      <c r="QZ3" t="s">
        <v>125</v>
      </c>
      <c r="RA3" t="s">
        <v>126</v>
      </c>
      <c r="RB3" t="s">
        <v>127</v>
      </c>
      <c r="RC3" t="s">
        <v>128</v>
      </c>
      <c r="RD3" t="s">
        <v>129</v>
      </c>
      <c r="RE3" t="s">
        <v>130</v>
      </c>
      <c r="RF3" t="s">
        <v>119</v>
      </c>
      <c r="SI3" t="s">
        <v>120</v>
      </c>
    </row>
    <row r="4" spans="1:503"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15">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288" t="s">
        <v>131</v>
      </c>
      <c r="QT6" s="16">
        <v>2</v>
      </c>
      <c r="QU6" s="285">
        <v>43160</v>
      </c>
      <c r="QV6" s="287">
        <f>QU6+31</f>
        <v>43191</v>
      </c>
      <c r="QW6" s="285">
        <f>QV6+30</f>
        <v>43221</v>
      </c>
      <c r="QX6" s="287">
        <f t="shared" ref="QX6:RF46" si="3">QW6+31</f>
        <v>43252</v>
      </c>
      <c r="QY6" s="285">
        <f>QX6+30</f>
        <v>43282</v>
      </c>
      <c r="QZ6" s="287">
        <f t="shared" si="3"/>
        <v>43313</v>
      </c>
      <c r="RA6" s="285">
        <f t="shared" si="3"/>
        <v>43344</v>
      </c>
      <c r="RB6" s="287">
        <f>RA6+30</f>
        <v>43374</v>
      </c>
      <c r="RC6" s="285">
        <f t="shared" si="3"/>
        <v>43405</v>
      </c>
      <c r="RD6" s="287">
        <f>RC6+30</f>
        <v>43435</v>
      </c>
      <c r="RE6" s="285">
        <f t="shared" si="3"/>
        <v>43466</v>
      </c>
      <c r="RF6" s="287">
        <f>RE6+31</f>
        <v>43497</v>
      </c>
      <c r="RG6" s="287">
        <f>1+RF6</f>
        <v>43498</v>
      </c>
      <c r="RH6" s="287">
        <f t="shared" ref="RH6:SH6" si="4">1+RG6</f>
        <v>43499</v>
      </c>
      <c r="RI6" s="287">
        <f t="shared" si="4"/>
        <v>43500</v>
      </c>
      <c r="RJ6" s="287">
        <f t="shared" si="4"/>
        <v>43501</v>
      </c>
      <c r="RK6" s="287">
        <f t="shared" si="4"/>
        <v>43502</v>
      </c>
      <c r="RL6" s="287">
        <f t="shared" si="4"/>
        <v>43503</v>
      </c>
      <c r="RM6" s="287">
        <f t="shared" si="4"/>
        <v>43504</v>
      </c>
      <c r="RN6" s="287">
        <f t="shared" si="4"/>
        <v>43505</v>
      </c>
      <c r="RO6" s="287">
        <f t="shared" si="4"/>
        <v>43506</v>
      </c>
      <c r="RP6" s="287">
        <f t="shared" si="4"/>
        <v>43507</v>
      </c>
      <c r="RQ6" s="287">
        <f t="shared" si="4"/>
        <v>43508</v>
      </c>
      <c r="RR6" s="287">
        <f t="shared" si="4"/>
        <v>43509</v>
      </c>
      <c r="RS6" s="287">
        <f t="shared" si="4"/>
        <v>43510</v>
      </c>
      <c r="RT6" s="287">
        <f t="shared" si="4"/>
        <v>43511</v>
      </c>
      <c r="RU6" s="287">
        <f t="shared" si="4"/>
        <v>43512</v>
      </c>
      <c r="RV6" s="287">
        <f t="shared" si="4"/>
        <v>43513</v>
      </c>
      <c r="RW6" s="287">
        <f t="shared" si="4"/>
        <v>43514</v>
      </c>
      <c r="RX6" s="287">
        <f t="shared" si="4"/>
        <v>43515</v>
      </c>
      <c r="RY6" s="287">
        <f t="shared" si="4"/>
        <v>43516</v>
      </c>
      <c r="RZ6" s="287">
        <f t="shared" si="4"/>
        <v>43517</v>
      </c>
      <c r="SA6" s="287">
        <f t="shared" si="4"/>
        <v>43518</v>
      </c>
      <c r="SB6" s="287">
        <f t="shared" si="4"/>
        <v>43519</v>
      </c>
      <c r="SC6" s="287">
        <f t="shared" si="4"/>
        <v>43520</v>
      </c>
      <c r="SD6" s="287">
        <f t="shared" si="4"/>
        <v>43521</v>
      </c>
      <c r="SE6" s="287">
        <f t="shared" si="4"/>
        <v>43522</v>
      </c>
      <c r="SF6" s="287">
        <f t="shared" si="4"/>
        <v>43523</v>
      </c>
      <c r="SG6" s="287">
        <f t="shared" si="4"/>
        <v>43524</v>
      </c>
      <c r="SH6" s="287">
        <f t="shared" si="4"/>
        <v>43525</v>
      </c>
      <c r="SI6" s="285">
        <f>IF(TEXT(SH6,"mm")="03",SH6,SH6+1)</f>
        <v>43525</v>
      </c>
    </row>
    <row r="7" spans="1:503"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288"/>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288" t="s">
        <v>132</v>
      </c>
      <c r="QT8" s="16">
        <v>4</v>
      </c>
      <c r="QU8" s="287">
        <v>43525</v>
      </c>
      <c r="QV8" s="286">
        <f>QU8+31</f>
        <v>43556</v>
      </c>
      <c r="QW8" s="287">
        <f>QV8+30</f>
        <v>43586</v>
      </c>
      <c r="QX8" s="286">
        <f t="shared" si="3"/>
        <v>43617</v>
      </c>
      <c r="QY8" s="287">
        <f>QX8+30</f>
        <v>43647</v>
      </c>
      <c r="QZ8" s="286">
        <f t="shared" si="3"/>
        <v>43678</v>
      </c>
      <c r="RA8" s="287">
        <f t="shared" si="3"/>
        <v>43709</v>
      </c>
      <c r="RB8" s="286">
        <f>RA8+30</f>
        <v>43739</v>
      </c>
      <c r="RC8" s="287">
        <f t="shared" si="3"/>
        <v>43770</v>
      </c>
      <c r="RD8" s="286">
        <f>RC8+30</f>
        <v>43800</v>
      </c>
      <c r="RE8" s="287">
        <f t="shared" si="3"/>
        <v>43831</v>
      </c>
      <c r="RF8" s="286">
        <f t="shared" si="3"/>
        <v>43862</v>
      </c>
      <c r="RG8" s="286">
        <f t="shared" ref="RG8:SH8" si="5">1+RF8</f>
        <v>43863</v>
      </c>
      <c r="RH8" s="286">
        <f t="shared" si="5"/>
        <v>43864</v>
      </c>
      <c r="RI8" s="286">
        <f t="shared" si="5"/>
        <v>43865</v>
      </c>
      <c r="RJ8" s="286">
        <f t="shared" si="5"/>
        <v>43866</v>
      </c>
      <c r="RK8" s="286">
        <f t="shared" si="5"/>
        <v>43867</v>
      </c>
      <c r="RL8" s="286">
        <f t="shared" si="5"/>
        <v>43868</v>
      </c>
      <c r="RM8" s="286">
        <f t="shared" si="5"/>
        <v>43869</v>
      </c>
      <c r="RN8" s="286">
        <f t="shared" si="5"/>
        <v>43870</v>
      </c>
      <c r="RO8" s="286">
        <f t="shared" si="5"/>
        <v>43871</v>
      </c>
      <c r="RP8" s="286">
        <f t="shared" si="5"/>
        <v>43872</v>
      </c>
      <c r="RQ8" s="286">
        <f t="shared" si="5"/>
        <v>43873</v>
      </c>
      <c r="RR8" s="286">
        <f t="shared" si="5"/>
        <v>43874</v>
      </c>
      <c r="RS8" s="286">
        <f t="shared" si="5"/>
        <v>43875</v>
      </c>
      <c r="RT8" s="286">
        <f t="shared" si="5"/>
        <v>43876</v>
      </c>
      <c r="RU8" s="286">
        <f t="shared" si="5"/>
        <v>43877</v>
      </c>
      <c r="RV8" s="286">
        <f t="shared" si="5"/>
        <v>43878</v>
      </c>
      <c r="RW8" s="286">
        <f t="shared" si="5"/>
        <v>43879</v>
      </c>
      <c r="RX8" s="286">
        <f t="shared" si="5"/>
        <v>43880</v>
      </c>
      <c r="RY8" s="286">
        <f t="shared" si="5"/>
        <v>43881</v>
      </c>
      <c r="RZ8" s="286">
        <f t="shared" si="5"/>
        <v>43882</v>
      </c>
      <c r="SA8" s="286">
        <f t="shared" si="5"/>
        <v>43883</v>
      </c>
      <c r="SB8" s="286">
        <f t="shared" si="5"/>
        <v>43884</v>
      </c>
      <c r="SC8" s="286">
        <f t="shared" si="5"/>
        <v>43885</v>
      </c>
      <c r="SD8" s="286">
        <f t="shared" si="5"/>
        <v>43886</v>
      </c>
      <c r="SE8" s="286">
        <f t="shared" si="5"/>
        <v>43887</v>
      </c>
      <c r="SF8" s="286">
        <f t="shared" si="5"/>
        <v>43888</v>
      </c>
      <c r="SG8" s="286">
        <f t="shared" si="5"/>
        <v>43889</v>
      </c>
      <c r="SH8" s="286">
        <f t="shared" si="5"/>
        <v>43890</v>
      </c>
      <c r="SI8" s="287">
        <f t="shared" ref="SI8" si="6">IF(TEXT(SH8,"mm")="03",SH8,SH8+1)</f>
        <v>43891</v>
      </c>
    </row>
    <row r="9" spans="1:503"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288"/>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288" t="s">
        <v>133</v>
      </c>
      <c r="QT10" s="16">
        <v>6</v>
      </c>
      <c r="QU10" s="285">
        <v>43891</v>
      </c>
      <c r="QV10" s="287">
        <f>QU10+31</f>
        <v>43922</v>
      </c>
      <c r="QW10" s="285">
        <f>QV10+30</f>
        <v>43952</v>
      </c>
      <c r="QX10" s="287">
        <f t="shared" si="3"/>
        <v>43983</v>
      </c>
      <c r="QY10" s="285">
        <f>QX10+30</f>
        <v>44013</v>
      </c>
      <c r="QZ10" s="287">
        <f t="shared" si="3"/>
        <v>44044</v>
      </c>
      <c r="RA10" s="285">
        <f t="shared" si="3"/>
        <v>44075</v>
      </c>
      <c r="RB10" s="287">
        <f>RA10+30</f>
        <v>44105</v>
      </c>
      <c r="RC10" s="285">
        <f t="shared" si="3"/>
        <v>44136</v>
      </c>
      <c r="RD10" s="287">
        <f>RC10+30</f>
        <v>44166</v>
      </c>
      <c r="RE10" s="285">
        <f t="shared" si="3"/>
        <v>44197</v>
      </c>
      <c r="RF10" s="287">
        <f t="shared" si="3"/>
        <v>44228</v>
      </c>
      <c r="RG10" s="287">
        <f t="shared" ref="RG10:SH10" si="7">1+RF10</f>
        <v>44229</v>
      </c>
      <c r="RH10" s="287">
        <f t="shared" si="7"/>
        <v>44230</v>
      </c>
      <c r="RI10" s="287">
        <f t="shared" si="7"/>
        <v>44231</v>
      </c>
      <c r="RJ10" s="287">
        <f t="shared" si="7"/>
        <v>44232</v>
      </c>
      <c r="RK10" s="287">
        <f t="shared" si="7"/>
        <v>44233</v>
      </c>
      <c r="RL10" s="287">
        <f t="shared" si="7"/>
        <v>44234</v>
      </c>
      <c r="RM10" s="287">
        <f t="shared" si="7"/>
        <v>44235</v>
      </c>
      <c r="RN10" s="287">
        <f t="shared" si="7"/>
        <v>44236</v>
      </c>
      <c r="RO10" s="287">
        <f t="shared" si="7"/>
        <v>44237</v>
      </c>
      <c r="RP10" s="287">
        <f t="shared" si="7"/>
        <v>44238</v>
      </c>
      <c r="RQ10" s="287">
        <f t="shared" si="7"/>
        <v>44239</v>
      </c>
      <c r="RR10" s="287">
        <f t="shared" si="7"/>
        <v>44240</v>
      </c>
      <c r="RS10" s="287">
        <f t="shared" si="7"/>
        <v>44241</v>
      </c>
      <c r="RT10" s="287">
        <f t="shared" si="7"/>
        <v>44242</v>
      </c>
      <c r="RU10" s="287">
        <f t="shared" si="7"/>
        <v>44243</v>
      </c>
      <c r="RV10" s="287">
        <f t="shared" si="7"/>
        <v>44244</v>
      </c>
      <c r="RW10" s="287">
        <f t="shared" si="7"/>
        <v>44245</v>
      </c>
      <c r="RX10" s="287">
        <f t="shared" si="7"/>
        <v>44246</v>
      </c>
      <c r="RY10" s="287">
        <f t="shared" si="7"/>
        <v>44247</v>
      </c>
      <c r="RZ10" s="287">
        <f t="shared" si="7"/>
        <v>44248</v>
      </c>
      <c r="SA10" s="287">
        <f t="shared" si="7"/>
        <v>44249</v>
      </c>
      <c r="SB10" s="287">
        <f t="shared" si="7"/>
        <v>44250</v>
      </c>
      <c r="SC10" s="287">
        <f t="shared" si="7"/>
        <v>44251</v>
      </c>
      <c r="SD10" s="287">
        <f t="shared" si="7"/>
        <v>44252</v>
      </c>
      <c r="SE10" s="287">
        <f t="shared" si="7"/>
        <v>44253</v>
      </c>
      <c r="SF10" s="287">
        <f t="shared" si="7"/>
        <v>44254</v>
      </c>
      <c r="SG10" s="287">
        <f t="shared" si="7"/>
        <v>44255</v>
      </c>
      <c r="SH10" s="287">
        <f t="shared" si="7"/>
        <v>44256</v>
      </c>
      <c r="SI10" s="285">
        <f t="shared" ref="SI10" si="8">IF(TEXT(SH10,"mm")="03",SH10,SH10+1)</f>
        <v>44256</v>
      </c>
    </row>
    <row r="11" spans="1:503"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288"/>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288" t="s">
        <v>134</v>
      </c>
      <c r="QT12" s="16">
        <v>8</v>
      </c>
      <c r="QU12" s="287">
        <v>44256</v>
      </c>
      <c r="QV12" s="286">
        <f>QU12+31</f>
        <v>44287</v>
      </c>
      <c r="QW12" s="287">
        <f>QV12+30</f>
        <v>44317</v>
      </c>
      <c r="QX12" s="286">
        <f t="shared" si="3"/>
        <v>44348</v>
      </c>
      <c r="QY12" s="287">
        <f>QX12+30</f>
        <v>44378</v>
      </c>
      <c r="QZ12" s="286">
        <f t="shared" si="3"/>
        <v>44409</v>
      </c>
      <c r="RA12" s="287">
        <f t="shared" si="3"/>
        <v>44440</v>
      </c>
      <c r="RB12" s="286">
        <f>RA12+30</f>
        <v>44470</v>
      </c>
      <c r="RC12" s="287">
        <f t="shared" si="3"/>
        <v>44501</v>
      </c>
      <c r="RD12" s="286">
        <f>RC12+30</f>
        <v>44531</v>
      </c>
      <c r="RE12" s="287">
        <f t="shared" si="3"/>
        <v>44562</v>
      </c>
      <c r="RF12" s="286">
        <f t="shared" si="3"/>
        <v>44593</v>
      </c>
      <c r="RG12" s="286">
        <f t="shared" ref="RG12:SH12" si="9">1+RF12</f>
        <v>44594</v>
      </c>
      <c r="RH12" s="286">
        <f t="shared" si="9"/>
        <v>44595</v>
      </c>
      <c r="RI12" s="286">
        <f t="shared" si="9"/>
        <v>44596</v>
      </c>
      <c r="RJ12" s="286">
        <f t="shared" si="9"/>
        <v>44597</v>
      </c>
      <c r="RK12" s="286">
        <f t="shared" si="9"/>
        <v>44598</v>
      </c>
      <c r="RL12" s="286">
        <f t="shared" si="9"/>
        <v>44599</v>
      </c>
      <c r="RM12" s="286">
        <f t="shared" si="9"/>
        <v>44600</v>
      </c>
      <c r="RN12" s="286">
        <f t="shared" si="9"/>
        <v>44601</v>
      </c>
      <c r="RO12" s="286">
        <f t="shared" si="9"/>
        <v>44602</v>
      </c>
      <c r="RP12" s="286">
        <f t="shared" si="9"/>
        <v>44603</v>
      </c>
      <c r="RQ12" s="286">
        <f t="shared" si="9"/>
        <v>44604</v>
      </c>
      <c r="RR12" s="286">
        <f t="shared" si="9"/>
        <v>44605</v>
      </c>
      <c r="RS12" s="286">
        <f t="shared" si="9"/>
        <v>44606</v>
      </c>
      <c r="RT12" s="286">
        <f t="shared" si="9"/>
        <v>44607</v>
      </c>
      <c r="RU12" s="286">
        <f t="shared" si="9"/>
        <v>44608</v>
      </c>
      <c r="RV12" s="286">
        <f t="shared" si="9"/>
        <v>44609</v>
      </c>
      <c r="RW12" s="286">
        <f t="shared" si="9"/>
        <v>44610</v>
      </c>
      <c r="RX12" s="286">
        <f t="shared" si="9"/>
        <v>44611</v>
      </c>
      <c r="RY12" s="286">
        <f t="shared" si="9"/>
        <v>44612</v>
      </c>
      <c r="RZ12" s="286">
        <f t="shared" si="9"/>
        <v>44613</v>
      </c>
      <c r="SA12" s="286">
        <f t="shared" si="9"/>
        <v>44614</v>
      </c>
      <c r="SB12" s="286">
        <f t="shared" si="9"/>
        <v>44615</v>
      </c>
      <c r="SC12" s="286">
        <f t="shared" si="9"/>
        <v>44616</v>
      </c>
      <c r="SD12" s="286">
        <f t="shared" si="9"/>
        <v>44617</v>
      </c>
      <c r="SE12" s="286">
        <f t="shared" si="9"/>
        <v>44618</v>
      </c>
      <c r="SF12" s="286">
        <f t="shared" si="9"/>
        <v>44619</v>
      </c>
      <c r="SG12" s="286">
        <f t="shared" si="9"/>
        <v>44620</v>
      </c>
      <c r="SH12" s="286">
        <f t="shared" si="9"/>
        <v>44621</v>
      </c>
      <c r="SI12" s="287">
        <f t="shared" ref="SI12" si="10">IF(TEXT(SH12,"mm")="03",SH12,SH12+1)</f>
        <v>44621</v>
      </c>
    </row>
    <row r="13" spans="1:503"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288"/>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288" t="s">
        <v>135</v>
      </c>
      <c r="QT14" s="16">
        <v>10</v>
      </c>
      <c r="QU14" s="285">
        <v>44621</v>
      </c>
      <c r="QV14" s="287">
        <f>QU14+31</f>
        <v>44652</v>
      </c>
      <c r="QW14" s="285">
        <f>QV14+30</f>
        <v>44682</v>
      </c>
      <c r="QX14" s="287">
        <f t="shared" si="3"/>
        <v>44713</v>
      </c>
      <c r="QY14" s="285">
        <f>QX14+30</f>
        <v>44743</v>
      </c>
      <c r="QZ14" s="287">
        <f t="shared" si="3"/>
        <v>44774</v>
      </c>
      <c r="RA14" s="285">
        <f t="shared" si="3"/>
        <v>44805</v>
      </c>
      <c r="RB14" s="287">
        <f>RA14+30</f>
        <v>44835</v>
      </c>
      <c r="RC14" s="285">
        <f t="shared" si="3"/>
        <v>44866</v>
      </c>
      <c r="RD14" s="287">
        <f>RC14+30</f>
        <v>44896</v>
      </c>
      <c r="RE14" s="285">
        <f t="shared" si="3"/>
        <v>44927</v>
      </c>
      <c r="RF14" s="287">
        <f t="shared" si="3"/>
        <v>44958</v>
      </c>
      <c r="RG14" s="287">
        <f t="shared" ref="RG14:SH14" si="11">1+RF14</f>
        <v>44959</v>
      </c>
      <c r="RH14" s="287">
        <f t="shared" si="11"/>
        <v>44960</v>
      </c>
      <c r="RI14" s="287">
        <f t="shared" si="11"/>
        <v>44961</v>
      </c>
      <c r="RJ14" s="287">
        <f t="shared" si="11"/>
        <v>44962</v>
      </c>
      <c r="RK14" s="287">
        <f t="shared" si="11"/>
        <v>44963</v>
      </c>
      <c r="RL14" s="287">
        <f t="shared" si="11"/>
        <v>44964</v>
      </c>
      <c r="RM14" s="287">
        <f t="shared" si="11"/>
        <v>44965</v>
      </c>
      <c r="RN14" s="287">
        <f t="shared" si="11"/>
        <v>44966</v>
      </c>
      <c r="RO14" s="287">
        <f t="shared" si="11"/>
        <v>44967</v>
      </c>
      <c r="RP14" s="287">
        <f t="shared" si="11"/>
        <v>44968</v>
      </c>
      <c r="RQ14" s="287">
        <f t="shared" si="11"/>
        <v>44969</v>
      </c>
      <c r="RR14" s="287">
        <f t="shared" si="11"/>
        <v>44970</v>
      </c>
      <c r="RS14" s="287">
        <f t="shared" si="11"/>
        <v>44971</v>
      </c>
      <c r="RT14" s="287">
        <f t="shared" si="11"/>
        <v>44972</v>
      </c>
      <c r="RU14" s="287">
        <f t="shared" si="11"/>
        <v>44973</v>
      </c>
      <c r="RV14" s="287">
        <f t="shared" si="11"/>
        <v>44974</v>
      </c>
      <c r="RW14" s="287">
        <f t="shared" si="11"/>
        <v>44975</v>
      </c>
      <c r="RX14" s="287">
        <f t="shared" si="11"/>
        <v>44976</v>
      </c>
      <c r="RY14" s="287">
        <f t="shared" si="11"/>
        <v>44977</v>
      </c>
      <c r="RZ14" s="287">
        <f t="shared" si="11"/>
        <v>44978</v>
      </c>
      <c r="SA14" s="287">
        <f t="shared" si="11"/>
        <v>44979</v>
      </c>
      <c r="SB14" s="287">
        <f t="shared" si="11"/>
        <v>44980</v>
      </c>
      <c r="SC14" s="287">
        <f t="shared" si="11"/>
        <v>44981</v>
      </c>
      <c r="SD14" s="287">
        <f t="shared" si="11"/>
        <v>44982</v>
      </c>
      <c r="SE14" s="287">
        <f t="shared" si="11"/>
        <v>44983</v>
      </c>
      <c r="SF14" s="287">
        <f t="shared" si="11"/>
        <v>44984</v>
      </c>
      <c r="SG14" s="287">
        <f t="shared" si="11"/>
        <v>44985</v>
      </c>
      <c r="SH14" s="287">
        <f t="shared" si="11"/>
        <v>44986</v>
      </c>
      <c r="SI14" s="285">
        <f t="shared" ref="SI14" si="12">IF(TEXT(SH14,"mm")="03",SH14,SH14+1)</f>
        <v>44986</v>
      </c>
    </row>
    <row r="15" spans="1:503"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288"/>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288" t="s">
        <v>136</v>
      </c>
      <c r="QT16" s="16">
        <v>12</v>
      </c>
      <c r="QU16" s="287">
        <v>44986</v>
      </c>
      <c r="QV16" s="286">
        <f>QU16+31</f>
        <v>45017</v>
      </c>
      <c r="QW16" s="287">
        <f>QV16+30</f>
        <v>45047</v>
      </c>
      <c r="QX16" s="286">
        <f t="shared" si="3"/>
        <v>45078</v>
      </c>
      <c r="QY16" s="287">
        <f>QX16+30</f>
        <v>45108</v>
      </c>
      <c r="QZ16" s="286">
        <f t="shared" si="3"/>
        <v>45139</v>
      </c>
      <c r="RA16" s="287">
        <f t="shared" si="3"/>
        <v>45170</v>
      </c>
      <c r="RB16" s="286">
        <f>RA16+30</f>
        <v>45200</v>
      </c>
      <c r="RC16" s="287">
        <f t="shared" si="3"/>
        <v>45231</v>
      </c>
      <c r="RD16" s="286">
        <f>RC16+30</f>
        <v>45261</v>
      </c>
      <c r="RE16" s="287">
        <f t="shared" si="3"/>
        <v>45292</v>
      </c>
      <c r="RF16" s="286">
        <f t="shared" si="3"/>
        <v>45323</v>
      </c>
      <c r="RG16" s="286">
        <f t="shared" ref="RG16:SH16" si="13">1+RF16</f>
        <v>45324</v>
      </c>
      <c r="RH16" s="286">
        <f t="shared" si="13"/>
        <v>45325</v>
      </c>
      <c r="RI16" s="286">
        <f t="shared" si="13"/>
        <v>45326</v>
      </c>
      <c r="RJ16" s="286">
        <f t="shared" si="13"/>
        <v>45327</v>
      </c>
      <c r="RK16" s="286">
        <f t="shared" si="13"/>
        <v>45328</v>
      </c>
      <c r="RL16" s="286">
        <f t="shared" si="13"/>
        <v>45329</v>
      </c>
      <c r="RM16" s="286">
        <f t="shared" si="13"/>
        <v>45330</v>
      </c>
      <c r="RN16" s="286">
        <f t="shared" si="13"/>
        <v>45331</v>
      </c>
      <c r="RO16" s="286">
        <f t="shared" si="13"/>
        <v>45332</v>
      </c>
      <c r="RP16" s="286">
        <f t="shared" si="13"/>
        <v>45333</v>
      </c>
      <c r="RQ16" s="286">
        <f t="shared" si="13"/>
        <v>45334</v>
      </c>
      <c r="RR16" s="286">
        <f t="shared" si="13"/>
        <v>45335</v>
      </c>
      <c r="RS16" s="286">
        <f t="shared" si="13"/>
        <v>45336</v>
      </c>
      <c r="RT16" s="286">
        <f t="shared" si="13"/>
        <v>45337</v>
      </c>
      <c r="RU16" s="286">
        <f t="shared" si="13"/>
        <v>45338</v>
      </c>
      <c r="RV16" s="286">
        <f t="shared" si="13"/>
        <v>45339</v>
      </c>
      <c r="RW16" s="286">
        <f t="shared" si="13"/>
        <v>45340</v>
      </c>
      <c r="RX16" s="286">
        <f t="shared" si="13"/>
        <v>45341</v>
      </c>
      <c r="RY16" s="286">
        <f t="shared" si="13"/>
        <v>45342</v>
      </c>
      <c r="RZ16" s="286">
        <f t="shared" si="13"/>
        <v>45343</v>
      </c>
      <c r="SA16" s="286">
        <f t="shared" si="13"/>
        <v>45344</v>
      </c>
      <c r="SB16" s="286">
        <f t="shared" si="13"/>
        <v>45345</v>
      </c>
      <c r="SC16" s="286">
        <f t="shared" si="13"/>
        <v>45346</v>
      </c>
      <c r="SD16" s="286">
        <f t="shared" si="13"/>
        <v>45347</v>
      </c>
      <c r="SE16" s="286">
        <f t="shared" si="13"/>
        <v>45348</v>
      </c>
      <c r="SF16" s="286">
        <f t="shared" si="13"/>
        <v>45349</v>
      </c>
      <c r="SG16" s="286">
        <f t="shared" si="13"/>
        <v>45350</v>
      </c>
      <c r="SH16" s="286">
        <f t="shared" si="13"/>
        <v>45351</v>
      </c>
      <c r="SI16" s="287">
        <f t="shared" ref="SI16" si="14">IF(TEXT(SH16,"mm")="03",SH16,SH16+1)</f>
        <v>45352</v>
      </c>
    </row>
    <row r="17" spans="1:503" ht="15" customHeight="1" x14ac:dyDescent="0.15">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288"/>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15">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288" t="s">
        <v>117</v>
      </c>
      <c r="QT18" s="16">
        <v>14</v>
      </c>
      <c r="QU18" s="285">
        <v>45352</v>
      </c>
      <c r="QV18" s="287">
        <f>QU18+31</f>
        <v>45383</v>
      </c>
      <c r="QW18" s="285">
        <f>QV18+30</f>
        <v>45413</v>
      </c>
      <c r="QX18" s="287">
        <f t="shared" si="3"/>
        <v>45444</v>
      </c>
      <c r="QY18" s="285">
        <f>QX18+30</f>
        <v>45474</v>
      </c>
      <c r="QZ18" s="287">
        <f t="shared" si="3"/>
        <v>45505</v>
      </c>
      <c r="RA18" s="285">
        <f t="shared" si="3"/>
        <v>45536</v>
      </c>
      <c r="RB18" s="287">
        <f>RA18+30</f>
        <v>45566</v>
      </c>
      <c r="RC18" s="285">
        <f t="shared" si="3"/>
        <v>45597</v>
      </c>
      <c r="RD18" s="287">
        <f>RC18+30</f>
        <v>45627</v>
      </c>
      <c r="RE18" s="285">
        <f t="shared" si="3"/>
        <v>45658</v>
      </c>
      <c r="RF18" s="287">
        <f t="shared" si="3"/>
        <v>45689</v>
      </c>
      <c r="RG18" s="287">
        <f t="shared" ref="RG18:SH18" si="15">1+RF18</f>
        <v>45690</v>
      </c>
      <c r="RH18" s="287">
        <f t="shared" si="15"/>
        <v>45691</v>
      </c>
      <c r="RI18" s="287">
        <f t="shared" si="15"/>
        <v>45692</v>
      </c>
      <c r="RJ18" s="287">
        <f t="shared" si="15"/>
        <v>45693</v>
      </c>
      <c r="RK18" s="287">
        <f t="shared" si="15"/>
        <v>45694</v>
      </c>
      <c r="RL18" s="287">
        <f t="shared" si="15"/>
        <v>45695</v>
      </c>
      <c r="RM18" s="287">
        <f t="shared" si="15"/>
        <v>45696</v>
      </c>
      <c r="RN18" s="287">
        <f t="shared" si="15"/>
        <v>45697</v>
      </c>
      <c r="RO18" s="287">
        <f t="shared" si="15"/>
        <v>45698</v>
      </c>
      <c r="RP18" s="287">
        <f t="shared" si="15"/>
        <v>45699</v>
      </c>
      <c r="RQ18" s="287">
        <f t="shared" si="15"/>
        <v>45700</v>
      </c>
      <c r="RR18" s="287">
        <f t="shared" si="15"/>
        <v>45701</v>
      </c>
      <c r="RS18" s="287">
        <f t="shared" si="15"/>
        <v>45702</v>
      </c>
      <c r="RT18" s="287">
        <f t="shared" si="15"/>
        <v>45703</v>
      </c>
      <c r="RU18" s="287">
        <f t="shared" si="15"/>
        <v>45704</v>
      </c>
      <c r="RV18" s="287">
        <f t="shared" si="15"/>
        <v>45705</v>
      </c>
      <c r="RW18" s="287">
        <f t="shared" si="15"/>
        <v>45706</v>
      </c>
      <c r="RX18" s="287">
        <f t="shared" si="15"/>
        <v>45707</v>
      </c>
      <c r="RY18" s="287">
        <f t="shared" si="15"/>
        <v>45708</v>
      </c>
      <c r="RZ18" s="287">
        <f t="shared" si="15"/>
        <v>45709</v>
      </c>
      <c r="SA18" s="287">
        <f t="shared" si="15"/>
        <v>45710</v>
      </c>
      <c r="SB18" s="287">
        <f t="shared" si="15"/>
        <v>45711</v>
      </c>
      <c r="SC18" s="287">
        <f t="shared" si="15"/>
        <v>45712</v>
      </c>
      <c r="SD18" s="287">
        <f t="shared" si="15"/>
        <v>45713</v>
      </c>
      <c r="SE18" s="287">
        <f t="shared" si="15"/>
        <v>45714</v>
      </c>
      <c r="SF18" s="287">
        <f t="shared" si="15"/>
        <v>45715</v>
      </c>
      <c r="SG18" s="287">
        <f t="shared" si="15"/>
        <v>45716</v>
      </c>
      <c r="SH18" s="287">
        <f t="shared" si="15"/>
        <v>45717</v>
      </c>
      <c r="SI18" s="285">
        <f t="shared" ref="SI18" si="16">IF(TEXT(SH18,"mm")="03",SH18,SH18+1)</f>
        <v>45717</v>
      </c>
    </row>
    <row r="19" spans="1:503"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288"/>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15">
      <c r="A20" s="17"/>
      <c r="B20" s="16">
        <v>16</v>
      </c>
      <c r="C20" s="21" t="s">
        <v>56</v>
      </c>
      <c r="D20" s="21" t="s">
        <v>57</v>
      </c>
      <c r="E20" s="18" t="s">
        <v>58</v>
      </c>
      <c r="F20" s="18" t="s">
        <v>7</v>
      </c>
      <c r="G20" s="18" t="s">
        <v>2</v>
      </c>
      <c r="H20" s="18" t="s">
        <v>0</v>
      </c>
      <c r="I20" s="18" t="s">
        <v>3</v>
      </c>
      <c r="J20" s="18" t="s">
        <v>4</v>
      </c>
      <c r="K20" s="21" t="s">
        <v>238</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288" t="s">
        <v>137</v>
      </c>
      <c r="QT20" s="16">
        <v>16</v>
      </c>
      <c r="QU20" s="287">
        <v>45717</v>
      </c>
      <c r="QV20" s="286">
        <f>QU20+31</f>
        <v>45748</v>
      </c>
      <c r="QW20" s="287">
        <f>QV20+30</f>
        <v>45778</v>
      </c>
      <c r="QX20" s="286">
        <f t="shared" si="3"/>
        <v>45809</v>
      </c>
      <c r="QY20" s="287">
        <f>QX20+30</f>
        <v>45839</v>
      </c>
      <c r="QZ20" s="286">
        <f t="shared" si="3"/>
        <v>45870</v>
      </c>
      <c r="RA20" s="287">
        <f t="shared" si="3"/>
        <v>45901</v>
      </c>
      <c r="RB20" s="286">
        <f>RA20+30</f>
        <v>45931</v>
      </c>
      <c r="RC20" s="287">
        <f t="shared" si="3"/>
        <v>45962</v>
      </c>
      <c r="RD20" s="286">
        <f>RC20+30</f>
        <v>45992</v>
      </c>
      <c r="RE20" s="287">
        <f t="shared" si="3"/>
        <v>46023</v>
      </c>
      <c r="RF20" s="286">
        <f t="shared" si="3"/>
        <v>46054</v>
      </c>
      <c r="RG20" s="286">
        <f t="shared" ref="RG20:SH20" si="17">1+RF20</f>
        <v>46055</v>
      </c>
      <c r="RH20" s="286">
        <f t="shared" si="17"/>
        <v>46056</v>
      </c>
      <c r="RI20" s="286">
        <f t="shared" si="17"/>
        <v>46057</v>
      </c>
      <c r="RJ20" s="286">
        <f t="shared" si="17"/>
        <v>46058</v>
      </c>
      <c r="RK20" s="286">
        <f t="shared" si="17"/>
        <v>46059</v>
      </c>
      <c r="RL20" s="286">
        <f t="shared" si="17"/>
        <v>46060</v>
      </c>
      <c r="RM20" s="286">
        <f t="shared" si="17"/>
        <v>46061</v>
      </c>
      <c r="RN20" s="286">
        <f t="shared" si="17"/>
        <v>46062</v>
      </c>
      <c r="RO20" s="286">
        <f t="shared" si="17"/>
        <v>46063</v>
      </c>
      <c r="RP20" s="286">
        <f t="shared" si="17"/>
        <v>46064</v>
      </c>
      <c r="RQ20" s="286">
        <f t="shared" si="17"/>
        <v>46065</v>
      </c>
      <c r="RR20" s="286">
        <f t="shared" si="17"/>
        <v>46066</v>
      </c>
      <c r="RS20" s="286">
        <f t="shared" si="17"/>
        <v>46067</v>
      </c>
      <c r="RT20" s="286">
        <f t="shared" si="17"/>
        <v>46068</v>
      </c>
      <c r="RU20" s="286">
        <f t="shared" si="17"/>
        <v>46069</v>
      </c>
      <c r="RV20" s="286">
        <f t="shared" si="17"/>
        <v>46070</v>
      </c>
      <c r="RW20" s="286">
        <f t="shared" si="17"/>
        <v>46071</v>
      </c>
      <c r="RX20" s="286">
        <f t="shared" si="17"/>
        <v>46072</v>
      </c>
      <c r="RY20" s="286">
        <f t="shared" si="17"/>
        <v>46073</v>
      </c>
      <c r="RZ20" s="286">
        <f t="shared" si="17"/>
        <v>46074</v>
      </c>
      <c r="SA20" s="286">
        <f t="shared" si="17"/>
        <v>46075</v>
      </c>
      <c r="SB20" s="286">
        <f t="shared" si="17"/>
        <v>46076</v>
      </c>
      <c r="SC20" s="286">
        <f t="shared" si="17"/>
        <v>46077</v>
      </c>
      <c r="SD20" s="286">
        <f t="shared" si="17"/>
        <v>46078</v>
      </c>
      <c r="SE20" s="286">
        <f t="shared" si="17"/>
        <v>46079</v>
      </c>
      <c r="SF20" s="286">
        <f t="shared" si="17"/>
        <v>46080</v>
      </c>
      <c r="SG20" s="286">
        <f t="shared" si="17"/>
        <v>46081</v>
      </c>
      <c r="SH20" s="286">
        <f t="shared" si="17"/>
        <v>46082</v>
      </c>
      <c r="SI20" s="287">
        <f t="shared" ref="SI20" si="18">IF(TEXT(SH20,"mm")="03",SH20,SH20+1)</f>
        <v>46082</v>
      </c>
    </row>
    <row r="21" spans="1:503" x14ac:dyDescent="0.15">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288"/>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15">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288" t="s">
        <v>138</v>
      </c>
      <c r="QT22" s="16">
        <v>18</v>
      </c>
      <c r="QU22" s="285">
        <v>46082</v>
      </c>
      <c r="QV22" s="287">
        <f>QU22+31</f>
        <v>46113</v>
      </c>
      <c r="QW22" s="285">
        <f>QV22+30</f>
        <v>46143</v>
      </c>
      <c r="QX22" s="287">
        <f t="shared" si="3"/>
        <v>46174</v>
      </c>
      <c r="QY22" s="285">
        <f>QX22+30</f>
        <v>46204</v>
      </c>
      <c r="QZ22" s="287">
        <f t="shared" si="3"/>
        <v>46235</v>
      </c>
      <c r="RA22" s="285">
        <f t="shared" si="3"/>
        <v>46266</v>
      </c>
      <c r="RB22" s="287">
        <f>RA22+30</f>
        <v>46296</v>
      </c>
      <c r="RC22" s="285">
        <f t="shared" si="3"/>
        <v>46327</v>
      </c>
      <c r="RD22" s="287">
        <f>RC22+30</f>
        <v>46357</v>
      </c>
      <c r="RE22" s="285">
        <f t="shared" si="3"/>
        <v>46388</v>
      </c>
      <c r="RF22" s="287">
        <f t="shared" si="3"/>
        <v>46419</v>
      </c>
      <c r="RG22" s="287">
        <f t="shared" ref="RG22:SH22" si="19">1+RF22</f>
        <v>46420</v>
      </c>
      <c r="RH22" s="287">
        <f t="shared" si="19"/>
        <v>46421</v>
      </c>
      <c r="RI22" s="287">
        <f t="shared" si="19"/>
        <v>46422</v>
      </c>
      <c r="RJ22" s="287">
        <f t="shared" si="19"/>
        <v>46423</v>
      </c>
      <c r="RK22" s="287">
        <f t="shared" si="19"/>
        <v>46424</v>
      </c>
      <c r="RL22" s="287">
        <f t="shared" si="19"/>
        <v>46425</v>
      </c>
      <c r="RM22" s="287">
        <f t="shared" si="19"/>
        <v>46426</v>
      </c>
      <c r="RN22" s="287">
        <f t="shared" si="19"/>
        <v>46427</v>
      </c>
      <c r="RO22" s="287">
        <f t="shared" si="19"/>
        <v>46428</v>
      </c>
      <c r="RP22" s="287">
        <f t="shared" si="19"/>
        <v>46429</v>
      </c>
      <c r="RQ22" s="287">
        <f t="shared" si="19"/>
        <v>46430</v>
      </c>
      <c r="RR22" s="287">
        <f t="shared" si="19"/>
        <v>46431</v>
      </c>
      <c r="RS22" s="287">
        <f t="shared" si="19"/>
        <v>46432</v>
      </c>
      <c r="RT22" s="287">
        <f t="shared" si="19"/>
        <v>46433</v>
      </c>
      <c r="RU22" s="287">
        <f t="shared" si="19"/>
        <v>46434</v>
      </c>
      <c r="RV22" s="287">
        <f t="shared" si="19"/>
        <v>46435</v>
      </c>
      <c r="RW22" s="287">
        <f t="shared" si="19"/>
        <v>46436</v>
      </c>
      <c r="RX22" s="287">
        <f t="shared" si="19"/>
        <v>46437</v>
      </c>
      <c r="RY22" s="287">
        <f t="shared" si="19"/>
        <v>46438</v>
      </c>
      <c r="RZ22" s="287">
        <f t="shared" si="19"/>
        <v>46439</v>
      </c>
      <c r="SA22" s="287">
        <f t="shared" si="19"/>
        <v>46440</v>
      </c>
      <c r="SB22" s="287">
        <f t="shared" si="19"/>
        <v>46441</v>
      </c>
      <c r="SC22" s="287">
        <f t="shared" si="19"/>
        <v>46442</v>
      </c>
      <c r="SD22" s="287">
        <f t="shared" si="19"/>
        <v>46443</v>
      </c>
      <c r="SE22" s="287">
        <f t="shared" si="19"/>
        <v>46444</v>
      </c>
      <c r="SF22" s="287">
        <f t="shared" si="19"/>
        <v>46445</v>
      </c>
      <c r="SG22" s="287">
        <f t="shared" si="19"/>
        <v>46446</v>
      </c>
      <c r="SH22" s="287">
        <f t="shared" si="19"/>
        <v>46447</v>
      </c>
      <c r="SI22" s="285">
        <f t="shared" ref="SI22" si="20">IF(TEXT(SH22,"mm")="03",SH22,SH22+1)</f>
        <v>46447</v>
      </c>
    </row>
    <row r="23" spans="1:503"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288"/>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15">
      <c r="A24" s="17"/>
      <c r="B24" s="16">
        <v>20</v>
      </c>
      <c r="C24" s="21" t="s">
        <v>239</v>
      </c>
      <c r="D24" s="21" t="s">
        <v>116</v>
      </c>
      <c r="E24" s="18" t="s">
        <v>2</v>
      </c>
      <c r="F24" s="18" t="s">
        <v>0</v>
      </c>
      <c r="G24" s="18" t="s">
        <v>3</v>
      </c>
      <c r="H24" s="18" t="s">
        <v>4</v>
      </c>
      <c r="I24" s="18" t="s">
        <v>5</v>
      </c>
      <c r="J24" s="18" t="s">
        <v>6</v>
      </c>
      <c r="K24" s="21" t="s">
        <v>116</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288" t="s">
        <v>139</v>
      </c>
      <c r="QT24" s="16">
        <v>20</v>
      </c>
      <c r="QU24" s="287">
        <v>46447</v>
      </c>
      <c r="QV24" s="286">
        <f>QU24+31</f>
        <v>46478</v>
      </c>
      <c r="QW24" s="287">
        <f>QV24+30</f>
        <v>46508</v>
      </c>
      <c r="QX24" s="286">
        <f t="shared" si="3"/>
        <v>46539</v>
      </c>
      <c r="QY24" s="287">
        <f>QX24+30</f>
        <v>46569</v>
      </c>
      <c r="QZ24" s="286">
        <f t="shared" si="3"/>
        <v>46600</v>
      </c>
      <c r="RA24" s="287">
        <f t="shared" si="3"/>
        <v>46631</v>
      </c>
      <c r="RB24" s="286">
        <f>RA24+30</f>
        <v>46661</v>
      </c>
      <c r="RC24" s="287">
        <f t="shared" si="3"/>
        <v>46692</v>
      </c>
      <c r="RD24" s="286">
        <f>RC24+30</f>
        <v>46722</v>
      </c>
      <c r="RE24" s="287">
        <f t="shared" si="3"/>
        <v>46753</v>
      </c>
      <c r="RF24" s="286">
        <f t="shared" si="3"/>
        <v>46784</v>
      </c>
      <c r="RG24" s="286">
        <f t="shared" ref="RG24:SH24" si="21">1+RF24</f>
        <v>46785</v>
      </c>
      <c r="RH24" s="286">
        <f t="shared" si="21"/>
        <v>46786</v>
      </c>
      <c r="RI24" s="286">
        <f t="shared" si="21"/>
        <v>46787</v>
      </c>
      <c r="RJ24" s="286">
        <f t="shared" si="21"/>
        <v>46788</v>
      </c>
      <c r="RK24" s="286">
        <f t="shared" si="21"/>
        <v>46789</v>
      </c>
      <c r="RL24" s="286">
        <f t="shared" si="21"/>
        <v>46790</v>
      </c>
      <c r="RM24" s="286">
        <f t="shared" si="21"/>
        <v>46791</v>
      </c>
      <c r="RN24" s="286">
        <f t="shared" si="21"/>
        <v>46792</v>
      </c>
      <c r="RO24" s="286">
        <f t="shared" si="21"/>
        <v>46793</v>
      </c>
      <c r="RP24" s="286">
        <f t="shared" si="21"/>
        <v>46794</v>
      </c>
      <c r="RQ24" s="286">
        <f t="shared" si="21"/>
        <v>46795</v>
      </c>
      <c r="RR24" s="286">
        <f t="shared" si="21"/>
        <v>46796</v>
      </c>
      <c r="RS24" s="286">
        <f t="shared" si="21"/>
        <v>46797</v>
      </c>
      <c r="RT24" s="286">
        <f t="shared" si="21"/>
        <v>46798</v>
      </c>
      <c r="RU24" s="286">
        <f t="shared" si="21"/>
        <v>46799</v>
      </c>
      <c r="RV24" s="286">
        <f t="shared" si="21"/>
        <v>46800</v>
      </c>
      <c r="RW24" s="286">
        <f t="shared" si="21"/>
        <v>46801</v>
      </c>
      <c r="RX24" s="286">
        <f t="shared" si="21"/>
        <v>46802</v>
      </c>
      <c r="RY24" s="286">
        <f t="shared" si="21"/>
        <v>46803</v>
      </c>
      <c r="RZ24" s="286">
        <f t="shared" si="21"/>
        <v>46804</v>
      </c>
      <c r="SA24" s="286">
        <f t="shared" si="21"/>
        <v>46805</v>
      </c>
      <c r="SB24" s="286">
        <f t="shared" si="21"/>
        <v>46806</v>
      </c>
      <c r="SC24" s="286">
        <f t="shared" si="21"/>
        <v>46807</v>
      </c>
      <c r="SD24" s="286">
        <f t="shared" si="21"/>
        <v>46808</v>
      </c>
      <c r="SE24" s="286">
        <f t="shared" si="21"/>
        <v>46809</v>
      </c>
      <c r="SF24" s="286">
        <f t="shared" si="21"/>
        <v>46810</v>
      </c>
      <c r="SG24" s="286">
        <f t="shared" si="21"/>
        <v>46811</v>
      </c>
      <c r="SH24" s="286">
        <f t="shared" si="21"/>
        <v>46812</v>
      </c>
      <c r="SI24" s="287">
        <f t="shared" ref="SI24" si="22">IF(TEXT(SH24,"mm")="03",SH24,SH24+1)</f>
        <v>46813</v>
      </c>
    </row>
    <row r="25" spans="1:503" x14ac:dyDescent="0.15">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288"/>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15">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150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288" t="s">
        <v>140</v>
      </c>
      <c r="QT26" s="16">
        <v>22</v>
      </c>
      <c r="QU26" s="285">
        <v>46813</v>
      </c>
      <c r="QV26" s="287">
        <f>QU26+31</f>
        <v>46844</v>
      </c>
      <c r="QW26" s="285">
        <f>QV26+30</f>
        <v>46874</v>
      </c>
      <c r="QX26" s="287">
        <f t="shared" si="3"/>
        <v>46905</v>
      </c>
      <c r="QY26" s="285">
        <f>QX26+30</f>
        <v>46935</v>
      </c>
      <c r="QZ26" s="287">
        <f t="shared" si="3"/>
        <v>46966</v>
      </c>
      <c r="RA26" s="285">
        <f t="shared" si="3"/>
        <v>46997</v>
      </c>
      <c r="RB26" s="287">
        <f>RA26+30</f>
        <v>47027</v>
      </c>
      <c r="RC26" s="285">
        <f t="shared" si="3"/>
        <v>47058</v>
      </c>
      <c r="RD26" s="287">
        <f>RC26+30</f>
        <v>47088</v>
      </c>
      <c r="RE26" s="285">
        <f t="shared" si="3"/>
        <v>47119</v>
      </c>
      <c r="RF26" s="287">
        <f t="shared" si="3"/>
        <v>47150</v>
      </c>
      <c r="RG26" s="287">
        <f t="shared" ref="RG26:SH26" si="23">1+RF26</f>
        <v>47151</v>
      </c>
      <c r="RH26" s="287">
        <f t="shared" si="23"/>
        <v>47152</v>
      </c>
      <c r="RI26" s="287">
        <f t="shared" si="23"/>
        <v>47153</v>
      </c>
      <c r="RJ26" s="287">
        <f t="shared" si="23"/>
        <v>47154</v>
      </c>
      <c r="RK26" s="287">
        <f t="shared" si="23"/>
        <v>47155</v>
      </c>
      <c r="RL26" s="287">
        <f t="shared" si="23"/>
        <v>47156</v>
      </c>
      <c r="RM26" s="287">
        <f t="shared" si="23"/>
        <v>47157</v>
      </c>
      <c r="RN26" s="287">
        <f t="shared" si="23"/>
        <v>47158</v>
      </c>
      <c r="RO26" s="287">
        <f t="shared" si="23"/>
        <v>47159</v>
      </c>
      <c r="RP26" s="287">
        <f t="shared" si="23"/>
        <v>47160</v>
      </c>
      <c r="RQ26" s="287">
        <f t="shared" si="23"/>
        <v>47161</v>
      </c>
      <c r="RR26" s="287">
        <f t="shared" si="23"/>
        <v>47162</v>
      </c>
      <c r="RS26" s="287">
        <f t="shared" si="23"/>
        <v>47163</v>
      </c>
      <c r="RT26" s="287">
        <f t="shared" si="23"/>
        <v>47164</v>
      </c>
      <c r="RU26" s="287">
        <f t="shared" si="23"/>
        <v>47165</v>
      </c>
      <c r="RV26" s="287">
        <f t="shared" si="23"/>
        <v>47166</v>
      </c>
      <c r="RW26" s="287">
        <f t="shared" si="23"/>
        <v>47167</v>
      </c>
      <c r="RX26" s="287">
        <f t="shared" si="23"/>
        <v>47168</v>
      </c>
      <c r="RY26" s="287">
        <f t="shared" si="23"/>
        <v>47169</v>
      </c>
      <c r="RZ26" s="287">
        <f t="shared" si="23"/>
        <v>47170</v>
      </c>
      <c r="SA26" s="287">
        <f t="shared" si="23"/>
        <v>47171</v>
      </c>
      <c r="SB26" s="287">
        <f t="shared" si="23"/>
        <v>47172</v>
      </c>
      <c r="SC26" s="287">
        <f t="shared" si="23"/>
        <v>47173</v>
      </c>
      <c r="SD26" s="287">
        <f t="shared" si="23"/>
        <v>47174</v>
      </c>
      <c r="SE26" s="287">
        <f t="shared" si="23"/>
        <v>47175</v>
      </c>
      <c r="SF26" s="287">
        <f t="shared" si="23"/>
        <v>47176</v>
      </c>
      <c r="SG26" s="287">
        <f t="shared" si="23"/>
        <v>47177</v>
      </c>
      <c r="SH26" s="287">
        <f t="shared" si="23"/>
        <v>47178</v>
      </c>
      <c r="SI26" s="285">
        <f t="shared" ref="SI26" si="24">IF(TEXT(SH26,"mm")="03",SH26,SH26+1)</f>
        <v>47178</v>
      </c>
    </row>
    <row r="27" spans="1:503" x14ac:dyDescent="0.15">
      <c r="A27" s="17">
        <v>2029</v>
      </c>
      <c r="B27" s="16">
        <v>23</v>
      </c>
      <c r="QS27" s="288"/>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15">
      <c r="A28" s="17"/>
      <c r="B28" s="16">
        <v>24</v>
      </c>
      <c r="QS28" s="288" t="s">
        <v>141</v>
      </c>
      <c r="QT28" s="16">
        <v>24</v>
      </c>
      <c r="QU28" s="287">
        <v>47178</v>
      </c>
      <c r="QV28" s="286">
        <f>QU28+31</f>
        <v>47209</v>
      </c>
      <c r="QW28" s="287">
        <f>QV28+30</f>
        <v>47239</v>
      </c>
      <c r="QX28" s="286">
        <f t="shared" si="3"/>
        <v>47270</v>
      </c>
      <c r="QY28" s="287">
        <f>QX28+30</f>
        <v>47300</v>
      </c>
      <c r="QZ28" s="286">
        <f t="shared" si="3"/>
        <v>47331</v>
      </c>
      <c r="RA28" s="287">
        <f t="shared" si="3"/>
        <v>47362</v>
      </c>
      <c r="RB28" s="286">
        <f>RA28+30</f>
        <v>47392</v>
      </c>
      <c r="RC28" s="287">
        <f t="shared" si="3"/>
        <v>47423</v>
      </c>
      <c r="RD28" s="286">
        <f>RC28+30</f>
        <v>47453</v>
      </c>
      <c r="RE28" s="287">
        <f t="shared" si="3"/>
        <v>47484</v>
      </c>
      <c r="RF28" s="286">
        <f t="shared" si="3"/>
        <v>47515</v>
      </c>
      <c r="RG28" s="286">
        <f t="shared" ref="RG28:SH28" si="25">1+RF28</f>
        <v>47516</v>
      </c>
      <c r="RH28" s="286">
        <f t="shared" si="25"/>
        <v>47517</v>
      </c>
      <c r="RI28" s="286">
        <f t="shared" si="25"/>
        <v>47518</v>
      </c>
      <c r="RJ28" s="286">
        <f t="shared" si="25"/>
        <v>47519</v>
      </c>
      <c r="RK28" s="286">
        <f t="shared" si="25"/>
        <v>47520</v>
      </c>
      <c r="RL28" s="286">
        <f t="shared" si="25"/>
        <v>47521</v>
      </c>
      <c r="RM28" s="286">
        <f t="shared" si="25"/>
        <v>47522</v>
      </c>
      <c r="RN28" s="286">
        <f t="shared" si="25"/>
        <v>47523</v>
      </c>
      <c r="RO28" s="286">
        <f t="shared" si="25"/>
        <v>47524</v>
      </c>
      <c r="RP28" s="286">
        <f t="shared" si="25"/>
        <v>47525</v>
      </c>
      <c r="RQ28" s="286">
        <f t="shared" si="25"/>
        <v>47526</v>
      </c>
      <c r="RR28" s="286">
        <f t="shared" si="25"/>
        <v>47527</v>
      </c>
      <c r="RS28" s="286">
        <f t="shared" si="25"/>
        <v>47528</v>
      </c>
      <c r="RT28" s="286">
        <f t="shared" si="25"/>
        <v>47529</v>
      </c>
      <c r="RU28" s="286">
        <f t="shared" si="25"/>
        <v>47530</v>
      </c>
      <c r="RV28" s="286">
        <f t="shared" si="25"/>
        <v>47531</v>
      </c>
      <c r="RW28" s="286">
        <f t="shared" si="25"/>
        <v>47532</v>
      </c>
      <c r="RX28" s="286">
        <f t="shared" si="25"/>
        <v>47533</v>
      </c>
      <c r="RY28" s="286">
        <f t="shared" si="25"/>
        <v>47534</v>
      </c>
      <c r="RZ28" s="286">
        <f t="shared" si="25"/>
        <v>47535</v>
      </c>
      <c r="SA28" s="286">
        <f t="shared" si="25"/>
        <v>47536</v>
      </c>
      <c r="SB28" s="286">
        <f t="shared" si="25"/>
        <v>47537</v>
      </c>
      <c r="SC28" s="286">
        <f t="shared" si="25"/>
        <v>47538</v>
      </c>
      <c r="SD28" s="286">
        <f t="shared" si="25"/>
        <v>47539</v>
      </c>
      <c r="SE28" s="286">
        <f t="shared" si="25"/>
        <v>47540</v>
      </c>
      <c r="SF28" s="286">
        <f t="shared" si="25"/>
        <v>47541</v>
      </c>
      <c r="SG28" s="286">
        <f t="shared" si="25"/>
        <v>47542</v>
      </c>
      <c r="SH28" s="286">
        <f t="shared" si="25"/>
        <v>47543</v>
      </c>
      <c r="SI28" s="287">
        <f t="shared" ref="SI28" si="26">IF(TEXT(SH28,"mm")="03",SH28,SH28+1)</f>
        <v>47543</v>
      </c>
    </row>
    <row r="29" spans="1:503" x14ac:dyDescent="0.15">
      <c r="A29" s="17">
        <v>2030</v>
      </c>
      <c r="B29" s="16">
        <v>25</v>
      </c>
      <c r="QS29" s="288"/>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15">
      <c r="A30" s="17"/>
      <c r="B30" s="16">
        <v>26</v>
      </c>
      <c r="QS30" s="288" t="s">
        <v>142</v>
      </c>
      <c r="QT30" s="16">
        <v>26</v>
      </c>
      <c r="QU30" s="285">
        <v>47543</v>
      </c>
      <c r="QV30" s="287">
        <f>QU30+31</f>
        <v>47574</v>
      </c>
      <c r="QW30" s="285">
        <f>QV30+30</f>
        <v>47604</v>
      </c>
      <c r="QX30" s="287">
        <f t="shared" si="3"/>
        <v>47635</v>
      </c>
      <c r="QY30" s="285">
        <f>QX30+30</f>
        <v>47665</v>
      </c>
      <c r="QZ30" s="287">
        <f t="shared" si="3"/>
        <v>47696</v>
      </c>
      <c r="RA30" s="285">
        <f t="shared" si="3"/>
        <v>47727</v>
      </c>
      <c r="RB30" s="287">
        <f>RA30+30</f>
        <v>47757</v>
      </c>
      <c r="RC30" s="285">
        <f t="shared" si="3"/>
        <v>47788</v>
      </c>
      <c r="RD30" s="287">
        <f>RC30+30</f>
        <v>47818</v>
      </c>
      <c r="RE30" s="285">
        <f t="shared" si="3"/>
        <v>47849</v>
      </c>
      <c r="RF30" s="287">
        <f t="shared" si="3"/>
        <v>47880</v>
      </c>
      <c r="RG30" s="287">
        <f t="shared" ref="RG30:SH30" si="27">1+RF30</f>
        <v>47881</v>
      </c>
      <c r="RH30" s="287">
        <f t="shared" si="27"/>
        <v>47882</v>
      </c>
      <c r="RI30" s="287">
        <f t="shared" si="27"/>
        <v>47883</v>
      </c>
      <c r="RJ30" s="287">
        <f t="shared" si="27"/>
        <v>47884</v>
      </c>
      <c r="RK30" s="287">
        <f t="shared" si="27"/>
        <v>47885</v>
      </c>
      <c r="RL30" s="287">
        <f t="shared" si="27"/>
        <v>47886</v>
      </c>
      <c r="RM30" s="287">
        <f t="shared" si="27"/>
        <v>47887</v>
      </c>
      <c r="RN30" s="287">
        <f t="shared" si="27"/>
        <v>47888</v>
      </c>
      <c r="RO30" s="287">
        <f t="shared" si="27"/>
        <v>47889</v>
      </c>
      <c r="RP30" s="287">
        <f t="shared" si="27"/>
        <v>47890</v>
      </c>
      <c r="RQ30" s="287">
        <f t="shared" si="27"/>
        <v>47891</v>
      </c>
      <c r="RR30" s="287">
        <f t="shared" si="27"/>
        <v>47892</v>
      </c>
      <c r="RS30" s="287">
        <f t="shared" si="27"/>
        <v>47893</v>
      </c>
      <c r="RT30" s="287">
        <f t="shared" si="27"/>
        <v>47894</v>
      </c>
      <c r="RU30" s="287">
        <f t="shared" si="27"/>
        <v>47895</v>
      </c>
      <c r="RV30" s="287">
        <f t="shared" si="27"/>
        <v>47896</v>
      </c>
      <c r="RW30" s="287">
        <f t="shared" si="27"/>
        <v>47897</v>
      </c>
      <c r="RX30" s="287">
        <f t="shared" si="27"/>
        <v>47898</v>
      </c>
      <c r="RY30" s="287">
        <f t="shared" si="27"/>
        <v>47899</v>
      </c>
      <c r="RZ30" s="287">
        <f t="shared" si="27"/>
        <v>47900</v>
      </c>
      <c r="SA30" s="287">
        <f t="shared" si="27"/>
        <v>47901</v>
      </c>
      <c r="SB30" s="287">
        <f t="shared" si="27"/>
        <v>47902</v>
      </c>
      <c r="SC30" s="287">
        <f t="shared" si="27"/>
        <v>47903</v>
      </c>
      <c r="SD30" s="287">
        <f t="shared" si="27"/>
        <v>47904</v>
      </c>
      <c r="SE30" s="287">
        <f t="shared" si="27"/>
        <v>47905</v>
      </c>
      <c r="SF30" s="287">
        <f t="shared" si="27"/>
        <v>47906</v>
      </c>
      <c r="SG30" s="287">
        <f t="shared" si="27"/>
        <v>47907</v>
      </c>
      <c r="SH30" s="287">
        <f t="shared" si="27"/>
        <v>47908</v>
      </c>
      <c r="SI30" s="285">
        <f t="shared" ref="SI30" si="28">IF(TEXT(SH30,"mm")="03",SH30,SH30+1)</f>
        <v>47908</v>
      </c>
    </row>
    <row r="31" spans="1:503" x14ac:dyDescent="0.15">
      <c r="A31" s="17">
        <v>2031</v>
      </c>
      <c r="B31" s="16">
        <v>27</v>
      </c>
      <c r="QS31" s="288"/>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15">
      <c r="A32" s="17"/>
      <c r="B32" s="16">
        <v>28</v>
      </c>
      <c r="QS32" s="288" t="s">
        <v>143</v>
      </c>
      <c r="QT32" s="16">
        <v>28</v>
      </c>
      <c r="QU32" s="287">
        <v>47908</v>
      </c>
      <c r="QV32" s="286">
        <f>QU32+31</f>
        <v>47939</v>
      </c>
      <c r="QW32" s="287">
        <f>QV32+30</f>
        <v>47969</v>
      </c>
      <c r="QX32" s="286">
        <f t="shared" si="3"/>
        <v>48000</v>
      </c>
      <c r="QY32" s="287">
        <f>QX32+30</f>
        <v>48030</v>
      </c>
      <c r="QZ32" s="286">
        <f t="shared" si="3"/>
        <v>48061</v>
      </c>
      <c r="RA32" s="287">
        <f t="shared" si="3"/>
        <v>48092</v>
      </c>
      <c r="RB32" s="286">
        <f>RA32+30</f>
        <v>48122</v>
      </c>
      <c r="RC32" s="287">
        <f t="shared" si="3"/>
        <v>48153</v>
      </c>
      <c r="RD32" s="286">
        <f>RC32+30</f>
        <v>48183</v>
      </c>
      <c r="RE32" s="287">
        <f t="shared" si="3"/>
        <v>48214</v>
      </c>
      <c r="RF32" s="286">
        <f t="shared" si="3"/>
        <v>48245</v>
      </c>
      <c r="RG32" s="286">
        <f t="shared" ref="RG32:SH32" si="29">1+RF32</f>
        <v>48246</v>
      </c>
      <c r="RH32" s="286">
        <f t="shared" si="29"/>
        <v>48247</v>
      </c>
      <c r="RI32" s="286">
        <f t="shared" si="29"/>
        <v>48248</v>
      </c>
      <c r="RJ32" s="286">
        <f t="shared" si="29"/>
        <v>48249</v>
      </c>
      <c r="RK32" s="286">
        <f t="shared" si="29"/>
        <v>48250</v>
      </c>
      <c r="RL32" s="286">
        <f t="shared" si="29"/>
        <v>48251</v>
      </c>
      <c r="RM32" s="286">
        <f t="shared" si="29"/>
        <v>48252</v>
      </c>
      <c r="RN32" s="286">
        <f t="shared" si="29"/>
        <v>48253</v>
      </c>
      <c r="RO32" s="286">
        <f t="shared" si="29"/>
        <v>48254</v>
      </c>
      <c r="RP32" s="286">
        <f t="shared" si="29"/>
        <v>48255</v>
      </c>
      <c r="RQ32" s="286">
        <f t="shared" si="29"/>
        <v>48256</v>
      </c>
      <c r="RR32" s="286">
        <f t="shared" si="29"/>
        <v>48257</v>
      </c>
      <c r="RS32" s="286">
        <f t="shared" si="29"/>
        <v>48258</v>
      </c>
      <c r="RT32" s="286">
        <f t="shared" si="29"/>
        <v>48259</v>
      </c>
      <c r="RU32" s="286">
        <f t="shared" si="29"/>
        <v>48260</v>
      </c>
      <c r="RV32" s="286">
        <f t="shared" si="29"/>
        <v>48261</v>
      </c>
      <c r="RW32" s="286">
        <f t="shared" si="29"/>
        <v>48262</v>
      </c>
      <c r="RX32" s="286">
        <f t="shared" si="29"/>
        <v>48263</v>
      </c>
      <c r="RY32" s="286">
        <f t="shared" si="29"/>
        <v>48264</v>
      </c>
      <c r="RZ32" s="286">
        <f t="shared" si="29"/>
        <v>48265</v>
      </c>
      <c r="SA32" s="286">
        <f t="shared" si="29"/>
        <v>48266</v>
      </c>
      <c r="SB32" s="286">
        <f t="shared" si="29"/>
        <v>48267</v>
      </c>
      <c r="SC32" s="286">
        <f t="shared" si="29"/>
        <v>48268</v>
      </c>
      <c r="SD32" s="286">
        <f t="shared" si="29"/>
        <v>48269</v>
      </c>
      <c r="SE32" s="286">
        <f t="shared" si="29"/>
        <v>48270</v>
      </c>
      <c r="SF32" s="286">
        <f t="shared" si="29"/>
        <v>48271</v>
      </c>
      <c r="SG32" s="286">
        <f t="shared" si="29"/>
        <v>48272</v>
      </c>
      <c r="SH32" s="286">
        <f t="shared" si="29"/>
        <v>48273</v>
      </c>
      <c r="SI32" s="287">
        <f t="shared" ref="SI32" si="30">IF(TEXT(SH32,"mm")="03",SH32,SH32+1)</f>
        <v>48274</v>
      </c>
    </row>
    <row r="33" spans="1:503" x14ac:dyDescent="0.15">
      <c r="A33" s="17">
        <v>2032</v>
      </c>
      <c r="B33" s="16">
        <v>29</v>
      </c>
      <c r="QS33" s="288"/>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15">
      <c r="A34" s="17"/>
      <c r="B34" s="16">
        <v>30</v>
      </c>
      <c r="QS34" s="288" t="s">
        <v>144</v>
      </c>
      <c r="QT34" s="16">
        <v>30</v>
      </c>
      <c r="QU34" s="285">
        <v>48274</v>
      </c>
      <c r="QV34" s="287">
        <f>QU34+31</f>
        <v>48305</v>
      </c>
      <c r="QW34" s="285">
        <f>QV34+30</f>
        <v>48335</v>
      </c>
      <c r="QX34" s="287">
        <f t="shared" si="3"/>
        <v>48366</v>
      </c>
      <c r="QY34" s="285">
        <f>QX34+30</f>
        <v>48396</v>
      </c>
      <c r="QZ34" s="287">
        <f t="shared" si="3"/>
        <v>48427</v>
      </c>
      <c r="RA34" s="285">
        <f t="shared" si="3"/>
        <v>48458</v>
      </c>
      <c r="RB34" s="287">
        <f>RA34+30</f>
        <v>48488</v>
      </c>
      <c r="RC34" s="285">
        <f t="shared" si="3"/>
        <v>48519</v>
      </c>
      <c r="RD34" s="287">
        <f>RC34+30</f>
        <v>48549</v>
      </c>
      <c r="RE34" s="285">
        <f t="shared" si="3"/>
        <v>48580</v>
      </c>
      <c r="RF34" s="287">
        <f t="shared" si="3"/>
        <v>48611</v>
      </c>
      <c r="RG34" s="287">
        <f t="shared" ref="RG34:SH34" si="31">1+RF34</f>
        <v>48612</v>
      </c>
      <c r="RH34" s="287">
        <f t="shared" si="31"/>
        <v>48613</v>
      </c>
      <c r="RI34" s="287">
        <f t="shared" si="31"/>
        <v>48614</v>
      </c>
      <c r="RJ34" s="287">
        <f t="shared" si="31"/>
        <v>48615</v>
      </c>
      <c r="RK34" s="287">
        <f t="shared" si="31"/>
        <v>48616</v>
      </c>
      <c r="RL34" s="287">
        <f t="shared" si="31"/>
        <v>48617</v>
      </c>
      <c r="RM34" s="287">
        <f t="shared" si="31"/>
        <v>48618</v>
      </c>
      <c r="RN34" s="287">
        <f t="shared" si="31"/>
        <v>48619</v>
      </c>
      <c r="RO34" s="287">
        <f t="shared" si="31"/>
        <v>48620</v>
      </c>
      <c r="RP34" s="287">
        <f t="shared" si="31"/>
        <v>48621</v>
      </c>
      <c r="RQ34" s="287">
        <f t="shared" si="31"/>
        <v>48622</v>
      </c>
      <c r="RR34" s="287">
        <f t="shared" si="31"/>
        <v>48623</v>
      </c>
      <c r="RS34" s="287">
        <f t="shared" si="31"/>
        <v>48624</v>
      </c>
      <c r="RT34" s="287">
        <f t="shared" si="31"/>
        <v>48625</v>
      </c>
      <c r="RU34" s="287">
        <f t="shared" si="31"/>
        <v>48626</v>
      </c>
      <c r="RV34" s="287">
        <f t="shared" si="31"/>
        <v>48627</v>
      </c>
      <c r="RW34" s="287">
        <f t="shared" si="31"/>
        <v>48628</v>
      </c>
      <c r="RX34" s="287">
        <f t="shared" si="31"/>
        <v>48629</v>
      </c>
      <c r="RY34" s="287">
        <f t="shared" si="31"/>
        <v>48630</v>
      </c>
      <c r="RZ34" s="287">
        <f t="shared" si="31"/>
        <v>48631</v>
      </c>
      <c r="SA34" s="287">
        <f t="shared" si="31"/>
        <v>48632</v>
      </c>
      <c r="SB34" s="287">
        <f t="shared" si="31"/>
        <v>48633</v>
      </c>
      <c r="SC34" s="287">
        <f t="shared" si="31"/>
        <v>48634</v>
      </c>
      <c r="SD34" s="287">
        <f t="shared" si="31"/>
        <v>48635</v>
      </c>
      <c r="SE34" s="287">
        <f t="shared" si="31"/>
        <v>48636</v>
      </c>
      <c r="SF34" s="287">
        <f t="shared" si="31"/>
        <v>48637</v>
      </c>
      <c r="SG34" s="287">
        <f t="shared" si="31"/>
        <v>48638</v>
      </c>
      <c r="SH34" s="287">
        <f t="shared" si="31"/>
        <v>48639</v>
      </c>
      <c r="SI34" s="285">
        <f t="shared" ref="SI34" si="32">IF(TEXT(SH34,"mm")="03",SH34,SH34+1)</f>
        <v>48639</v>
      </c>
    </row>
    <row r="35" spans="1:503" x14ac:dyDescent="0.15">
      <c r="A35" s="17">
        <v>2033</v>
      </c>
      <c r="B35" s="16">
        <v>31</v>
      </c>
      <c r="QS35" s="288"/>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15">
      <c r="A36" s="17"/>
      <c r="B36" s="16">
        <v>32</v>
      </c>
      <c r="QS36" s="288" t="s">
        <v>145</v>
      </c>
      <c r="QT36" s="16">
        <v>32</v>
      </c>
      <c r="QU36" s="287">
        <v>48639</v>
      </c>
      <c r="QV36" s="286">
        <f>QU36+31</f>
        <v>48670</v>
      </c>
      <c r="QW36" s="287">
        <f>QV36+30</f>
        <v>48700</v>
      </c>
      <c r="QX36" s="286">
        <f t="shared" si="3"/>
        <v>48731</v>
      </c>
      <c r="QY36" s="287">
        <f>QX36+30</f>
        <v>48761</v>
      </c>
      <c r="QZ36" s="286">
        <f t="shared" si="3"/>
        <v>48792</v>
      </c>
      <c r="RA36" s="287">
        <f t="shared" si="3"/>
        <v>48823</v>
      </c>
      <c r="RB36" s="286">
        <f>RA36+30</f>
        <v>48853</v>
      </c>
      <c r="RC36" s="287">
        <f t="shared" si="3"/>
        <v>48884</v>
      </c>
      <c r="RD36" s="286">
        <f>RC36+30</f>
        <v>48914</v>
      </c>
      <c r="RE36" s="287">
        <f t="shared" si="3"/>
        <v>48945</v>
      </c>
      <c r="RF36" s="286">
        <f t="shared" si="3"/>
        <v>48976</v>
      </c>
      <c r="RG36" s="286">
        <f t="shared" ref="RG36:SH36" si="33">1+RF36</f>
        <v>48977</v>
      </c>
      <c r="RH36" s="286">
        <f t="shared" si="33"/>
        <v>48978</v>
      </c>
      <c r="RI36" s="286">
        <f t="shared" si="33"/>
        <v>48979</v>
      </c>
      <c r="RJ36" s="286">
        <f t="shared" si="33"/>
        <v>48980</v>
      </c>
      <c r="RK36" s="286">
        <f t="shared" si="33"/>
        <v>48981</v>
      </c>
      <c r="RL36" s="286">
        <f t="shared" si="33"/>
        <v>48982</v>
      </c>
      <c r="RM36" s="286">
        <f t="shared" si="33"/>
        <v>48983</v>
      </c>
      <c r="RN36" s="286">
        <f t="shared" si="33"/>
        <v>48984</v>
      </c>
      <c r="RO36" s="286">
        <f t="shared" si="33"/>
        <v>48985</v>
      </c>
      <c r="RP36" s="286">
        <f t="shared" si="33"/>
        <v>48986</v>
      </c>
      <c r="RQ36" s="286">
        <f t="shared" si="33"/>
        <v>48987</v>
      </c>
      <c r="RR36" s="286">
        <f t="shared" si="33"/>
        <v>48988</v>
      </c>
      <c r="RS36" s="286">
        <f t="shared" si="33"/>
        <v>48989</v>
      </c>
      <c r="RT36" s="286">
        <f t="shared" si="33"/>
        <v>48990</v>
      </c>
      <c r="RU36" s="286">
        <f t="shared" si="33"/>
        <v>48991</v>
      </c>
      <c r="RV36" s="286">
        <f t="shared" si="33"/>
        <v>48992</v>
      </c>
      <c r="RW36" s="286">
        <f t="shared" si="33"/>
        <v>48993</v>
      </c>
      <c r="RX36" s="286">
        <f t="shared" si="33"/>
        <v>48994</v>
      </c>
      <c r="RY36" s="286">
        <f t="shared" si="33"/>
        <v>48995</v>
      </c>
      <c r="RZ36" s="286">
        <f t="shared" si="33"/>
        <v>48996</v>
      </c>
      <c r="SA36" s="286">
        <f t="shared" si="33"/>
        <v>48997</v>
      </c>
      <c r="SB36" s="286">
        <f t="shared" si="33"/>
        <v>48998</v>
      </c>
      <c r="SC36" s="286">
        <f t="shared" si="33"/>
        <v>48999</v>
      </c>
      <c r="SD36" s="286">
        <f t="shared" si="33"/>
        <v>49000</v>
      </c>
      <c r="SE36" s="286">
        <f t="shared" si="33"/>
        <v>49001</v>
      </c>
      <c r="SF36" s="286">
        <f t="shared" si="33"/>
        <v>49002</v>
      </c>
      <c r="SG36" s="286">
        <f t="shared" si="33"/>
        <v>49003</v>
      </c>
      <c r="SH36" s="286">
        <f t="shared" si="33"/>
        <v>49004</v>
      </c>
      <c r="SI36" s="287">
        <f t="shared" ref="SI36" si="34">IF(TEXT(SH36,"mm")="03",SH36,SH36+1)</f>
        <v>49004</v>
      </c>
    </row>
    <row r="37" spans="1:503" x14ac:dyDescent="0.15">
      <c r="A37" s="17">
        <v>2034</v>
      </c>
      <c r="B37" s="16">
        <v>33</v>
      </c>
      <c r="QS37" s="288"/>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15">
      <c r="B38" s="16">
        <v>34</v>
      </c>
      <c r="QS38" s="288" t="s">
        <v>146</v>
      </c>
      <c r="QT38" s="16">
        <v>34</v>
      </c>
      <c r="QU38" s="285">
        <v>49004</v>
      </c>
      <c r="QV38" s="287">
        <f>QU38+31</f>
        <v>49035</v>
      </c>
      <c r="QW38" s="285">
        <f>QV38+30</f>
        <v>49065</v>
      </c>
      <c r="QX38" s="287">
        <f t="shared" si="3"/>
        <v>49096</v>
      </c>
      <c r="QY38" s="285">
        <f>QX38+30</f>
        <v>49126</v>
      </c>
      <c r="QZ38" s="287">
        <f t="shared" si="3"/>
        <v>49157</v>
      </c>
      <c r="RA38" s="285">
        <f t="shared" si="3"/>
        <v>49188</v>
      </c>
      <c r="RB38" s="287">
        <f>RA38+30</f>
        <v>49218</v>
      </c>
      <c r="RC38" s="285">
        <f t="shared" si="3"/>
        <v>49249</v>
      </c>
      <c r="RD38" s="287">
        <f>RC38+30</f>
        <v>49279</v>
      </c>
      <c r="RE38" s="285">
        <f t="shared" si="3"/>
        <v>49310</v>
      </c>
      <c r="RF38" s="287">
        <f t="shared" si="3"/>
        <v>49341</v>
      </c>
      <c r="RG38" s="287">
        <f t="shared" ref="RG38:SH38" si="35">1+RF38</f>
        <v>49342</v>
      </c>
      <c r="RH38" s="287">
        <f t="shared" si="35"/>
        <v>49343</v>
      </c>
      <c r="RI38" s="287">
        <f t="shared" si="35"/>
        <v>49344</v>
      </c>
      <c r="RJ38" s="287">
        <f t="shared" si="35"/>
        <v>49345</v>
      </c>
      <c r="RK38" s="287">
        <f t="shared" si="35"/>
        <v>49346</v>
      </c>
      <c r="RL38" s="287">
        <f t="shared" si="35"/>
        <v>49347</v>
      </c>
      <c r="RM38" s="287">
        <f t="shared" si="35"/>
        <v>49348</v>
      </c>
      <c r="RN38" s="287">
        <f t="shared" si="35"/>
        <v>49349</v>
      </c>
      <c r="RO38" s="287">
        <f t="shared" si="35"/>
        <v>49350</v>
      </c>
      <c r="RP38" s="287">
        <f t="shared" si="35"/>
        <v>49351</v>
      </c>
      <c r="RQ38" s="287">
        <f t="shared" si="35"/>
        <v>49352</v>
      </c>
      <c r="RR38" s="287">
        <f t="shared" si="35"/>
        <v>49353</v>
      </c>
      <c r="RS38" s="287">
        <f t="shared" si="35"/>
        <v>49354</v>
      </c>
      <c r="RT38" s="287">
        <f t="shared" si="35"/>
        <v>49355</v>
      </c>
      <c r="RU38" s="287">
        <f t="shared" si="35"/>
        <v>49356</v>
      </c>
      <c r="RV38" s="287">
        <f t="shared" si="35"/>
        <v>49357</v>
      </c>
      <c r="RW38" s="287">
        <f t="shared" si="35"/>
        <v>49358</v>
      </c>
      <c r="RX38" s="287">
        <f t="shared" si="35"/>
        <v>49359</v>
      </c>
      <c r="RY38" s="287">
        <f t="shared" si="35"/>
        <v>49360</v>
      </c>
      <c r="RZ38" s="287">
        <f t="shared" si="35"/>
        <v>49361</v>
      </c>
      <c r="SA38" s="287">
        <f t="shared" si="35"/>
        <v>49362</v>
      </c>
      <c r="SB38" s="287">
        <f t="shared" si="35"/>
        <v>49363</v>
      </c>
      <c r="SC38" s="287">
        <f t="shared" si="35"/>
        <v>49364</v>
      </c>
      <c r="SD38" s="287">
        <f t="shared" si="35"/>
        <v>49365</v>
      </c>
      <c r="SE38" s="287">
        <f t="shared" si="35"/>
        <v>49366</v>
      </c>
      <c r="SF38" s="287">
        <f t="shared" si="35"/>
        <v>49367</v>
      </c>
      <c r="SG38" s="287">
        <f t="shared" si="35"/>
        <v>49368</v>
      </c>
      <c r="SH38" s="287">
        <f t="shared" si="35"/>
        <v>49369</v>
      </c>
      <c r="SI38" s="285">
        <f t="shared" ref="SI38" si="36">IF(TEXT(SH38,"mm")="03",SH38,SH38+1)</f>
        <v>49369</v>
      </c>
    </row>
    <row r="39" spans="1:503" x14ac:dyDescent="0.15">
      <c r="A39">
        <v>2035</v>
      </c>
      <c r="B39" s="16">
        <v>35</v>
      </c>
      <c r="QS39" s="288"/>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15">
      <c r="B40" s="16">
        <v>36</v>
      </c>
      <c r="QS40" s="288" t="s">
        <v>147</v>
      </c>
      <c r="QT40" s="16">
        <v>36</v>
      </c>
      <c r="QU40" s="287">
        <v>49369</v>
      </c>
      <c r="QV40" s="286">
        <f>QU40+31</f>
        <v>49400</v>
      </c>
      <c r="QW40" s="287">
        <f>QV40+30</f>
        <v>49430</v>
      </c>
      <c r="QX40" s="286">
        <f t="shared" si="3"/>
        <v>49461</v>
      </c>
      <c r="QY40" s="287">
        <f>QX40+30</f>
        <v>49491</v>
      </c>
      <c r="QZ40" s="286">
        <f t="shared" si="3"/>
        <v>49522</v>
      </c>
      <c r="RA40" s="287">
        <f t="shared" si="3"/>
        <v>49553</v>
      </c>
      <c r="RB40" s="286">
        <f>RA40+30</f>
        <v>49583</v>
      </c>
      <c r="RC40" s="287">
        <f t="shared" si="3"/>
        <v>49614</v>
      </c>
      <c r="RD40" s="286">
        <f>RC40+30</f>
        <v>49644</v>
      </c>
      <c r="RE40" s="287">
        <f t="shared" si="3"/>
        <v>49675</v>
      </c>
      <c r="RF40" s="286">
        <f t="shared" si="3"/>
        <v>49706</v>
      </c>
      <c r="RG40" s="286">
        <f t="shared" ref="RG40:SH40" si="37">1+RF40</f>
        <v>49707</v>
      </c>
      <c r="RH40" s="286">
        <f t="shared" si="37"/>
        <v>49708</v>
      </c>
      <c r="RI40" s="286">
        <f t="shared" si="37"/>
        <v>49709</v>
      </c>
      <c r="RJ40" s="286">
        <f t="shared" si="37"/>
        <v>49710</v>
      </c>
      <c r="RK40" s="286">
        <f t="shared" si="37"/>
        <v>49711</v>
      </c>
      <c r="RL40" s="286">
        <f t="shared" si="37"/>
        <v>49712</v>
      </c>
      <c r="RM40" s="286">
        <f t="shared" si="37"/>
        <v>49713</v>
      </c>
      <c r="RN40" s="286">
        <f t="shared" si="37"/>
        <v>49714</v>
      </c>
      <c r="RO40" s="286">
        <f t="shared" si="37"/>
        <v>49715</v>
      </c>
      <c r="RP40" s="286">
        <f t="shared" si="37"/>
        <v>49716</v>
      </c>
      <c r="RQ40" s="286">
        <f t="shared" si="37"/>
        <v>49717</v>
      </c>
      <c r="RR40" s="286">
        <f t="shared" si="37"/>
        <v>49718</v>
      </c>
      <c r="RS40" s="286">
        <f t="shared" si="37"/>
        <v>49719</v>
      </c>
      <c r="RT40" s="286">
        <f t="shared" si="37"/>
        <v>49720</v>
      </c>
      <c r="RU40" s="286">
        <f t="shared" si="37"/>
        <v>49721</v>
      </c>
      <c r="RV40" s="286">
        <f t="shared" si="37"/>
        <v>49722</v>
      </c>
      <c r="RW40" s="286">
        <f t="shared" si="37"/>
        <v>49723</v>
      </c>
      <c r="RX40" s="286">
        <f t="shared" si="37"/>
        <v>49724</v>
      </c>
      <c r="RY40" s="286">
        <f t="shared" si="37"/>
        <v>49725</v>
      </c>
      <c r="RZ40" s="286">
        <f t="shared" si="37"/>
        <v>49726</v>
      </c>
      <c r="SA40" s="286">
        <f t="shared" si="37"/>
        <v>49727</v>
      </c>
      <c r="SB40" s="286">
        <f t="shared" si="37"/>
        <v>49728</v>
      </c>
      <c r="SC40" s="286">
        <f t="shared" si="37"/>
        <v>49729</v>
      </c>
      <c r="SD40" s="286">
        <f t="shared" si="37"/>
        <v>49730</v>
      </c>
      <c r="SE40" s="286">
        <f t="shared" si="37"/>
        <v>49731</v>
      </c>
      <c r="SF40" s="286">
        <f t="shared" si="37"/>
        <v>49732</v>
      </c>
      <c r="SG40" s="286">
        <f t="shared" si="37"/>
        <v>49733</v>
      </c>
      <c r="SH40" s="286">
        <f t="shared" si="37"/>
        <v>49734</v>
      </c>
      <c r="SI40" s="287">
        <f t="shared" ref="SI40" si="38">IF(TEXT(SH40,"mm")="03",SH40,SH40+1)</f>
        <v>49735</v>
      </c>
    </row>
    <row r="41" spans="1:503" x14ac:dyDescent="0.15">
      <c r="A41">
        <v>2036</v>
      </c>
      <c r="B41" s="16">
        <v>37</v>
      </c>
      <c r="QS41" s="288"/>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15">
      <c r="B42" s="16">
        <v>38</v>
      </c>
      <c r="QS42" s="288" t="s">
        <v>148</v>
      </c>
      <c r="QT42" s="16">
        <v>38</v>
      </c>
      <c r="QU42" s="285">
        <v>49735</v>
      </c>
      <c r="QV42" s="287">
        <f>QU42+31</f>
        <v>49766</v>
      </c>
      <c r="QW42" s="285">
        <f>QV42+30</f>
        <v>49796</v>
      </c>
      <c r="QX42" s="287">
        <f t="shared" si="3"/>
        <v>49827</v>
      </c>
      <c r="QY42" s="285">
        <f>QX42+30</f>
        <v>49857</v>
      </c>
      <c r="QZ42" s="287">
        <f t="shared" si="3"/>
        <v>49888</v>
      </c>
      <c r="RA42" s="285">
        <f t="shared" si="3"/>
        <v>49919</v>
      </c>
      <c r="RB42" s="287">
        <f>RA42+30</f>
        <v>49949</v>
      </c>
      <c r="RC42" s="285">
        <f t="shared" si="3"/>
        <v>49980</v>
      </c>
      <c r="RD42" s="287">
        <f>RC42+30</f>
        <v>50010</v>
      </c>
      <c r="RE42" s="285">
        <f t="shared" si="3"/>
        <v>50041</v>
      </c>
      <c r="RF42" s="287">
        <f t="shared" si="3"/>
        <v>50072</v>
      </c>
      <c r="RG42" s="287">
        <f t="shared" ref="RG42:SH42" si="39">1+RF42</f>
        <v>50073</v>
      </c>
      <c r="RH42" s="287">
        <f t="shared" si="39"/>
        <v>50074</v>
      </c>
      <c r="RI42" s="287">
        <f t="shared" si="39"/>
        <v>50075</v>
      </c>
      <c r="RJ42" s="287">
        <f t="shared" si="39"/>
        <v>50076</v>
      </c>
      <c r="RK42" s="287">
        <f t="shared" si="39"/>
        <v>50077</v>
      </c>
      <c r="RL42" s="287">
        <f t="shared" si="39"/>
        <v>50078</v>
      </c>
      <c r="RM42" s="287">
        <f t="shared" si="39"/>
        <v>50079</v>
      </c>
      <c r="RN42" s="287">
        <f t="shared" si="39"/>
        <v>50080</v>
      </c>
      <c r="RO42" s="287">
        <f t="shared" si="39"/>
        <v>50081</v>
      </c>
      <c r="RP42" s="287">
        <f t="shared" si="39"/>
        <v>50082</v>
      </c>
      <c r="RQ42" s="287">
        <f t="shared" si="39"/>
        <v>50083</v>
      </c>
      <c r="RR42" s="287">
        <f t="shared" si="39"/>
        <v>50084</v>
      </c>
      <c r="RS42" s="287">
        <f t="shared" si="39"/>
        <v>50085</v>
      </c>
      <c r="RT42" s="287">
        <f t="shared" si="39"/>
        <v>50086</v>
      </c>
      <c r="RU42" s="287">
        <f t="shared" si="39"/>
        <v>50087</v>
      </c>
      <c r="RV42" s="287">
        <f t="shared" si="39"/>
        <v>50088</v>
      </c>
      <c r="RW42" s="287">
        <f t="shared" si="39"/>
        <v>50089</v>
      </c>
      <c r="RX42" s="287">
        <f t="shared" si="39"/>
        <v>50090</v>
      </c>
      <c r="RY42" s="287">
        <f t="shared" si="39"/>
        <v>50091</v>
      </c>
      <c r="RZ42" s="287">
        <f t="shared" si="39"/>
        <v>50092</v>
      </c>
      <c r="SA42" s="287">
        <f t="shared" si="39"/>
        <v>50093</v>
      </c>
      <c r="SB42" s="287">
        <f t="shared" si="39"/>
        <v>50094</v>
      </c>
      <c r="SC42" s="287">
        <f t="shared" si="39"/>
        <v>50095</v>
      </c>
      <c r="SD42" s="287">
        <f t="shared" si="39"/>
        <v>50096</v>
      </c>
      <c r="SE42" s="287">
        <f t="shared" si="39"/>
        <v>50097</v>
      </c>
      <c r="SF42" s="287">
        <f t="shared" si="39"/>
        <v>50098</v>
      </c>
      <c r="SG42" s="287">
        <f t="shared" si="39"/>
        <v>50099</v>
      </c>
      <c r="SH42" s="287">
        <f t="shared" si="39"/>
        <v>50100</v>
      </c>
      <c r="SI42" s="285">
        <f t="shared" ref="SI42" si="40">IF(TEXT(SH42,"mm")="03",SH42,SH42+1)</f>
        <v>50100</v>
      </c>
    </row>
    <row r="43" spans="1:503" x14ac:dyDescent="0.15">
      <c r="A43">
        <v>2037</v>
      </c>
      <c r="B43" s="16">
        <v>39</v>
      </c>
      <c r="QS43" s="288"/>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15">
      <c r="B44" s="16">
        <v>40</v>
      </c>
      <c r="QS44" s="288" t="s">
        <v>149</v>
      </c>
      <c r="QT44" s="16">
        <v>40</v>
      </c>
      <c r="QU44" s="287">
        <v>50100</v>
      </c>
      <c r="QV44" s="286">
        <f>QU44+31</f>
        <v>50131</v>
      </c>
      <c r="QW44" s="287">
        <f>QV44+30</f>
        <v>50161</v>
      </c>
      <c r="QX44" s="286">
        <f t="shared" si="3"/>
        <v>50192</v>
      </c>
      <c r="QY44" s="287">
        <f>QX44+30</f>
        <v>50222</v>
      </c>
      <c r="QZ44" s="286">
        <f t="shared" si="3"/>
        <v>50253</v>
      </c>
      <c r="RA44" s="287">
        <f t="shared" si="3"/>
        <v>50284</v>
      </c>
      <c r="RB44" s="286">
        <f>RA44+30</f>
        <v>50314</v>
      </c>
      <c r="RC44" s="287">
        <f t="shared" si="3"/>
        <v>50345</v>
      </c>
      <c r="RD44" s="286">
        <f>RC44+30</f>
        <v>50375</v>
      </c>
      <c r="RE44" s="287">
        <f t="shared" si="3"/>
        <v>50406</v>
      </c>
      <c r="RF44" s="286">
        <f t="shared" si="3"/>
        <v>50437</v>
      </c>
      <c r="RG44" s="286">
        <f t="shared" ref="RG44:SH44" si="41">1+RF44</f>
        <v>50438</v>
      </c>
      <c r="RH44" s="286">
        <f t="shared" si="41"/>
        <v>50439</v>
      </c>
      <c r="RI44" s="286">
        <f t="shared" si="41"/>
        <v>50440</v>
      </c>
      <c r="RJ44" s="286">
        <f t="shared" si="41"/>
        <v>50441</v>
      </c>
      <c r="RK44" s="286">
        <f t="shared" si="41"/>
        <v>50442</v>
      </c>
      <c r="RL44" s="286">
        <f t="shared" si="41"/>
        <v>50443</v>
      </c>
      <c r="RM44" s="286">
        <f t="shared" si="41"/>
        <v>50444</v>
      </c>
      <c r="RN44" s="286">
        <f t="shared" si="41"/>
        <v>50445</v>
      </c>
      <c r="RO44" s="286">
        <f t="shared" si="41"/>
        <v>50446</v>
      </c>
      <c r="RP44" s="286">
        <f t="shared" si="41"/>
        <v>50447</v>
      </c>
      <c r="RQ44" s="286">
        <f t="shared" si="41"/>
        <v>50448</v>
      </c>
      <c r="RR44" s="286">
        <f t="shared" si="41"/>
        <v>50449</v>
      </c>
      <c r="RS44" s="286">
        <f t="shared" si="41"/>
        <v>50450</v>
      </c>
      <c r="RT44" s="286">
        <f t="shared" si="41"/>
        <v>50451</v>
      </c>
      <c r="RU44" s="286">
        <f t="shared" si="41"/>
        <v>50452</v>
      </c>
      <c r="RV44" s="286">
        <f t="shared" si="41"/>
        <v>50453</v>
      </c>
      <c r="RW44" s="286">
        <f t="shared" si="41"/>
        <v>50454</v>
      </c>
      <c r="RX44" s="286">
        <f t="shared" si="41"/>
        <v>50455</v>
      </c>
      <c r="RY44" s="286">
        <f t="shared" si="41"/>
        <v>50456</v>
      </c>
      <c r="RZ44" s="286">
        <f t="shared" si="41"/>
        <v>50457</v>
      </c>
      <c r="SA44" s="286">
        <f t="shared" si="41"/>
        <v>50458</v>
      </c>
      <c r="SB44" s="286">
        <f t="shared" si="41"/>
        <v>50459</v>
      </c>
      <c r="SC44" s="286">
        <f t="shared" si="41"/>
        <v>50460</v>
      </c>
      <c r="SD44" s="286">
        <f t="shared" si="41"/>
        <v>50461</v>
      </c>
      <c r="SE44" s="286">
        <f t="shared" si="41"/>
        <v>50462</v>
      </c>
      <c r="SF44" s="286">
        <f t="shared" si="41"/>
        <v>50463</v>
      </c>
      <c r="SG44" s="286">
        <f t="shared" si="41"/>
        <v>50464</v>
      </c>
      <c r="SH44" s="286">
        <f t="shared" si="41"/>
        <v>50465</v>
      </c>
      <c r="SI44" s="287">
        <f t="shared" ref="SI44" si="42">IF(TEXT(SH44,"mm")="03",SH44,SH44+1)</f>
        <v>50465</v>
      </c>
    </row>
    <row r="45" spans="1:503" x14ac:dyDescent="0.15">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15">
      <c r="QU46" s="285"/>
      <c r="QV46" s="287">
        <f>QU46+31</f>
        <v>31</v>
      </c>
      <c r="QW46" s="285">
        <f>QV46+30</f>
        <v>61</v>
      </c>
      <c r="QX46" s="287">
        <f t="shared" si="3"/>
        <v>92</v>
      </c>
      <c r="QY46" s="285">
        <f>QX46+30</f>
        <v>122</v>
      </c>
      <c r="QZ46" s="287">
        <f t="shared" si="3"/>
        <v>153</v>
      </c>
      <c r="RA46" s="285">
        <f t="shared" si="3"/>
        <v>184</v>
      </c>
      <c r="RB46" s="287">
        <f>RA46+30</f>
        <v>214</v>
      </c>
      <c r="RC46" s="285">
        <f t="shared" si="3"/>
        <v>245</v>
      </c>
      <c r="RD46" s="287">
        <f>RC46+30</f>
        <v>275</v>
      </c>
      <c r="RE46" s="285">
        <f t="shared" si="3"/>
        <v>306</v>
      </c>
      <c r="RF46" s="287">
        <f t="shared" si="3"/>
        <v>337</v>
      </c>
      <c r="RG46" s="287">
        <f t="shared" ref="RG46:SH46" si="43">1+RF46</f>
        <v>338</v>
      </c>
      <c r="RH46" s="287">
        <f t="shared" si="43"/>
        <v>339</v>
      </c>
      <c r="RI46" s="287">
        <f t="shared" si="43"/>
        <v>340</v>
      </c>
      <c r="RJ46" s="287">
        <f t="shared" si="43"/>
        <v>341</v>
      </c>
      <c r="RK46" s="287">
        <f t="shared" si="43"/>
        <v>342</v>
      </c>
      <c r="RL46" s="287">
        <f t="shared" si="43"/>
        <v>343</v>
      </c>
      <c r="RM46" s="287">
        <f t="shared" si="43"/>
        <v>344</v>
      </c>
      <c r="RN46" s="287">
        <f t="shared" si="43"/>
        <v>345</v>
      </c>
      <c r="RO46" s="287">
        <f t="shared" si="43"/>
        <v>346</v>
      </c>
      <c r="RP46" s="287">
        <f t="shared" si="43"/>
        <v>347</v>
      </c>
      <c r="RQ46" s="287">
        <f t="shared" si="43"/>
        <v>348</v>
      </c>
      <c r="RR46" s="287">
        <f t="shared" si="43"/>
        <v>349</v>
      </c>
      <c r="RS46" s="287">
        <f t="shared" si="43"/>
        <v>350</v>
      </c>
      <c r="RT46" s="287">
        <f t="shared" si="43"/>
        <v>351</v>
      </c>
      <c r="RU46" s="287">
        <f t="shared" si="43"/>
        <v>352</v>
      </c>
      <c r="RV46" s="287">
        <f t="shared" si="43"/>
        <v>353</v>
      </c>
      <c r="RW46" s="287">
        <f t="shared" si="43"/>
        <v>354</v>
      </c>
      <c r="RX46" s="287">
        <f t="shared" si="43"/>
        <v>355</v>
      </c>
      <c r="RY46" s="287">
        <f t="shared" si="43"/>
        <v>356</v>
      </c>
      <c r="RZ46" s="287">
        <f t="shared" si="43"/>
        <v>357</v>
      </c>
      <c r="SA46" s="287">
        <f t="shared" si="43"/>
        <v>358</v>
      </c>
      <c r="SB46" s="287">
        <f t="shared" si="43"/>
        <v>359</v>
      </c>
      <c r="SC46" s="287">
        <f t="shared" si="43"/>
        <v>360</v>
      </c>
      <c r="SD46" s="287">
        <f t="shared" si="43"/>
        <v>361</v>
      </c>
      <c r="SE46" s="287">
        <f t="shared" si="43"/>
        <v>362</v>
      </c>
      <c r="SF46" s="287">
        <f t="shared" si="43"/>
        <v>363</v>
      </c>
      <c r="SG46" s="287">
        <f t="shared" si="43"/>
        <v>364</v>
      </c>
      <c r="SH46" s="287">
        <f t="shared" si="43"/>
        <v>365</v>
      </c>
      <c r="SI46" s="285">
        <f t="shared" ref="SI46" si="44">IF(TEXT(SH46,"mm")="03",SH46,SH46+1)</f>
        <v>366</v>
      </c>
    </row>
    <row r="47" spans="1:503" x14ac:dyDescent="0.15">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15">
      <c r="QU48" s="287"/>
      <c r="QV48" s="286"/>
      <c r="QW48" s="287"/>
      <c r="QX48" s="286"/>
      <c r="QY48" s="287"/>
      <c r="QZ48" s="286"/>
      <c r="RA48" s="287"/>
      <c r="RB48" s="286"/>
      <c r="RC48" s="287"/>
      <c r="RD48" s="286"/>
      <c r="RE48" s="287"/>
      <c r="RF48" s="286"/>
      <c r="RG48" s="286"/>
      <c r="RH48" s="286"/>
      <c r="RI48" s="286"/>
      <c r="RJ48" s="286"/>
      <c r="RK48" s="286"/>
      <c r="RL48" s="286"/>
      <c r="RM48" s="286"/>
      <c r="RN48" s="286"/>
      <c r="RO48" s="286"/>
      <c r="RP48" s="286"/>
      <c r="RQ48" s="286"/>
      <c r="RR48" s="286"/>
      <c r="RS48" s="286"/>
      <c r="RT48" s="286"/>
      <c r="RU48" s="286"/>
      <c r="RV48" s="286"/>
      <c r="RW48" s="286"/>
      <c r="RX48" s="286"/>
      <c r="RY48" s="286"/>
      <c r="RZ48" s="286"/>
      <c r="SA48" s="286"/>
      <c r="SB48" s="286"/>
      <c r="SC48" s="286"/>
      <c r="SD48" s="286"/>
      <c r="SE48" s="286"/>
      <c r="SF48" s="286"/>
      <c r="SG48" s="286"/>
      <c r="SH48" s="286"/>
      <c r="SI48" s="287"/>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29</vt:i4>
      </vt:variant>
    </vt:vector>
  </HeadingPairs>
  <TitlesOfParts>
    <vt:vector size="49"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実績調書【港湾版(陸上・海上)】  </vt:lpstr>
      <vt:lpstr>実績調書取得率計算【漁港版(陸上・海上)】 </vt:lpstr>
      <vt:lpstr>ｶﾚﾝﾀﾞｰ</vt:lpstr>
      <vt:lpstr>はじめにお読みください!Print_Area</vt:lpstr>
      <vt:lpstr>'実績調書【港湾版(陸上・海上)】  '!Print_Area</vt:lpstr>
      <vt:lpstr>'実績調書【通常版】 '!Print_Area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石橋　和宏</cp:lastModifiedBy>
  <cp:lastPrinted>2025-02-21T05:01:24Z</cp:lastPrinted>
  <dcterms:created xsi:type="dcterms:W3CDTF">2017-12-11T04:11:28Z</dcterms:created>
  <dcterms:modified xsi:type="dcterms:W3CDTF">2025-03-19T01:19:17Z</dcterms:modified>
</cp:coreProperties>
</file>