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83C59817-8C32-4302-834B-B3C9E2980311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集計" sheetId="3" r:id="rId1"/>
  </sheets>
  <definedNames>
    <definedName name="_xlnm.Print_Area" localSheetId="0">集計!$B$2:$AA$50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" i="3" l="1"/>
  <c r="AA4" i="3"/>
  <c r="U41" i="3"/>
  <c r="Q11" i="3"/>
  <c r="S11" i="3"/>
  <c r="U17" i="3"/>
  <c r="AA44" i="3" l="1"/>
  <c r="AA12" i="3"/>
  <c r="AA16" i="3"/>
  <c r="AA28" i="3"/>
  <c r="Z46" i="3"/>
  <c r="AA46" i="3" s="1"/>
  <c r="Z44" i="3"/>
  <c r="Z42" i="3"/>
  <c r="AA42" i="3" s="1"/>
  <c r="Z40" i="3"/>
  <c r="AA40" i="3" s="1"/>
  <c r="Z6" i="3"/>
  <c r="AA6" i="3" s="1"/>
  <c r="Z7" i="3"/>
  <c r="AA7" i="3" s="1"/>
  <c r="Z8" i="3"/>
  <c r="AA8" i="3" s="1"/>
  <c r="Z9" i="3"/>
  <c r="AA9" i="3" s="1"/>
  <c r="Z10" i="3"/>
  <c r="AA10" i="3" s="1"/>
  <c r="Z11" i="3"/>
  <c r="AA11" i="3" s="1"/>
  <c r="Z12" i="3"/>
  <c r="Z13" i="3"/>
  <c r="AA13" i="3" s="1"/>
  <c r="Z14" i="3"/>
  <c r="AA14" i="3" s="1"/>
  <c r="Z15" i="3"/>
  <c r="AA15" i="3" s="1"/>
  <c r="Z16" i="3"/>
  <c r="Z17" i="3"/>
  <c r="AA17" i="3" s="1"/>
  <c r="Z18" i="3"/>
  <c r="AA18" i="3" s="1"/>
  <c r="Z19" i="3"/>
  <c r="AA19" i="3" s="1"/>
  <c r="Z20" i="3"/>
  <c r="AA20" i="3" s="1"/>
  <c r="Z21" i="3"/>
  <c r="AA21" i="3" s="1"/>
  <c r="Z22" i="3"/>
  <c r="AA22" i="3" s="1"/>
  <c r="Z23" i="3"/>
  <c r="AA23" i="3" s="1"/>
  <c r="Z24" i="3"/>
  <c r="AA24" i="3" s="1"/>
  <c r="Z25" i="3"/>
  <c r="AA25" i="3" s="1"/>
  <c r="Z26" i="3"/>
  <c r="AA26" i="3" s="1"/>
  <c r="Z27" i="3"/>
  <c r="AA27" i="3" s="1"/>
  <c r="Z28" i="3"/>
  <c r="Z29" i="3"/>
  <c r="AA29" i="3" s="1"/>
  <c r="Z30" i="3"/>
  <c r="AA30" i="3" s="1"/>
  <c r="Z31" i="3"/>
  <c r="AA31" i="3" s="1"/>
  <c r="Z32" i="3"/>
  <c r="AA32" i="3" s="1"/>
  <c r="Z33" i="3"/>
  <c r="AA33" i="3" s="1"/>
  <c r="Z34" i="3"/>
  <c r="AA34" i="3" s="1"/>
  <c r="Z35" i="3"/>
  <c r="AA35" i="3" s="1"/>
  <c r="Z36" i="3"/>
  <c r="AA36" i="3" s="1"/>
  <c r="Z37" i="3"/>
  <c r="AA37" i="3" s="1"/>
  <c r="Z38" i="3"/>
  <c r="AA38" i="3" s="1"/>
  <c r="Z39" i="3"/>
  <c r="AA39" i="3" s="1"/>
  <c r="X4" i="3"/>
  <c r="Y4" i="3" s="1"/>
  <c r="Z5" i="3"/>
  <c r="Z4" i="3"/>
  <c r="V4" i="3"/>
  <c r="W4" i="3" s="1"/>
  <c r="T47" i="3"/>
  <c r="T17" i="3"/>
  <c r="T41" i="3" s="1"/>
  <c r="T43" i="3" s="1"/>
  <c r="T45" i="3" s="1"/>
  <c r="G40" i="3"/>
  <c r="N17" i="3"/>
  <c r="M17" i="3"/>
  <c r="L17" i="3"/>
  <c r="K17" i="3"/>
  <c r="K41" i="3" s="1"/>
  <c r="J17" i="3"/>
  <c r="J41" i="3" s="1"/>
  <c r="I17" i="3"/>
  <c r="H17" i="3"/>
  <c r="H41" i="3" s="1"/>
  <c r="G17" i="3"/>
  <c r="G41" i="3" s="1"/>
  <c r="F17" i="3"/>
  <c r="E17" i="3"/>
  <c r="E41" i="3" s="1"/>
  <c r="K40" i="3"/>
  <c r="J40" i="3"/>
  <c r="I40" i="3"/>
  <c r="H40" i="3"/>
  <c r="F40" i="3"/>
  <c r="E40" i="3"/>
  <c r="F41" i="3" l="1"/>
  <c r="I41" i="3"/>
  <c r="S39" i="3"/>
  <c r="S17" i="3"/>
  <c r="R11" i="3"/>
  <c r="R17" i="3" s="1"/>
  <c r="R39" i="3"/>
  <c r="R40" i="3" s="1"/>
  <c r="Q17" i="3"/>
  <c r="Q39" i="3"/>
  <c r="P11" i="3"/>
  <c r="P17" i="3" s="1"/>
  <c r="P39" i="3"/>
  <c r="O11" i="3"/>
  <c r="O17" i="3" s="1"/>
  <c r="O39" i="3"/>
  <c r="O40" i="3" s="1"/>
  <c r="N39" i="3"/>
  <c r="N40" i="3" s="1"/>
  <c r="M39" i="3"/>
  <c r="M40" i="3" s="1"/>
  <c r="M41" i="3" s="1"/>
  <c r="S40" i="3"/>
  <c r="Q40" i="3"/>
  <c r="P40" i="3"/>
  <c r="L39" i="3"/>
  <c r="L40" i="3" s="1"/>
  <c r="L41" i="3" s="1"/>
  <c r="P41" i="3" l="1"/>
  <c r="S41" i="3"/>
  <c r="L43" i="3"/>
  <c r="R41" i="3"/>
  <c r="R43" i="3" s="1"/>
  <c r="R45" i="3" s="1"/>
  <c r="Q41" i="3"/>
  <c r="Q43" i="3" s="1"/>
  <c r="Q45" i="3" s="1"/>
  <c r="N41" i="3"/>
  <c r="N43" i="3" s="1"/>
  <c r="N45" i="3" s="1"/>
  <c r="O41" i="3"/>
  <c r="O43" i="3" s="1"/>
  <c r="O45" i="3" s="1"/>
  <c r="U47" i="3"/>
  <c r="Z47" i="3" s="1"/>
  <c r="AA47" i="3" s="1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X46" i="3"/>
  <c r="Y46" i="3" s="1"/>
  <c r="V46" i="3"/>
  <c r="W46" i="3" s="1"/>
  <c r="L45" i="3"/>
  <c r="X44" i="3"/>
  <c r="Y44" i="3" s="1"/>
  <c r="V44" i="3"/>
  <c r="W44" i="3" s="1"/>
  <c r="S43" i="3"/>
  <c r="S45" i="3" s="1"/>
  <c r="P43" i="3"/>
  <c r="P45" i="3" s="1"/>
  <c r="M43" i="3"/>
  <c r="M45" i="3" s="1"/>
  <c r="K43" i="3"/>
  <c r="K45" i="3" s="1"/>
  <c r="J43" i="3"/>
  <c r="J45" i="3" s="1"/>
  <c r="I43" i="3"/>
  <c r="I45" i="3" s="1"/>
  <c r="H43" i="3"/>
  <c r="H45" i="3" s="1"/>
  <c r="G43" i="3"/>
  <c r="G45" i="3" s="1"/>
  <c r="F43" i="3"/>
  <c r="F45" i="3" s="1"/>
  <c r="E43" i="3"/>
  <c r="E45" i="3" s="1"/>
  <c r="X40" i="3"/>
  <c r="Y40" i="3" s="1"/>
  <c r="V40" i="3"/>
  <c r="W40" i="3" s="1"/>
  <c r="X39" i="3"/>
  <c r="Y39" i="3" s="1"/>
  <c r="V39" i="3"/>
  <c r="W39" i="3" s="1"/>
  <c r="X38" i="3"/>
  <c r="Y38" i="3" s="1"/>
  <c r="V38" i="3"/>
  <c r="W38" i="3" s="1"/>
  <c r="X37" i="3"/>
  <c r="Y37" i="3" s="1"/>
  <c r="V37" i="3"/>
  <c r="W37" i="3" s="1"/>
  <c r="X36" i="3"/>
  <c r="Y36" i="3" s="1"/>
  <c r="V36" i="3"/>
  <c r="W36" i="3" s="1"/>
  <c r="X35" i="3"/>
  <c r="Y35" i="3" s="1"/>
  <c r="V35" i="3"/>
  <c r="W35" i="3" s="1"/>
  <c r="X34" i="3"/>
  <c r="Y34" i="3" s="1"/>
  <c r="V34" i="3"/>
  <c r="X33" i="3"/>
  <c r="Y33" i="3" s="1"/>
  <c r="V33" i="3"/>
  <c r="W33" i="3" s="1"/>
  <c r="X32" i="3"/>
  <c r="Y32" i="3" s="1"/>
  <c r="V32" i="3"/>
  <c r="W32" i="3" s="1"/>
  <c r="X31" i="3"/>
  <c r="Y31" i="3" s="1"/>
  <c r="V31" i="3"/>
  <c r="W31" i="3" s="1"/>
  <c r="X30" i="3"/>
  <c r="Y30" i="3" s="1"/>
  <c r="V30" i="3"/>
  <c r="W30" i="3" s="1"/>
  <c r="X29" i="3"/>
  <c r="Y29" i="3" s="1"/>
  <c r="V29" i="3"/>
  <c r="W29" i="3" s="1"/>
  <c r="X28" i="3"/>
  <c r="Y28" i="3" s="1"/>
  <c r="V28" i="3"/>
  <c r="W28" i="3" s="1"/>
  <c r="X27" i="3"/>
  <c r="Y27" i="3" s="1"/>
  <c r="V27" i="3"/>
  <c r="W27" i="3" s="1"/>
  <c r="X26" i="3"/>
  <c r="Y26" i="3" s="1"/>
  <c r="V26" i="3"/>
  <c r="W26" i="3" s="1"/>
  <c r="X25" i="3"/>
  <c r="Y25" i="3" s="1"/>
  <c r="V25" i="3"/>
  <c r="W25" i="3" s="1"/>
  <c r="X24" i="3"/>
  <c r="Y24" i="3" s="1"/>
  <c r="V24" i="3"/>
  <c r="W24" i="3" s="1"/>
  <c r="X23" i="3"/>
  <c r="Y23" i="3" s="1"/>
  <c r="V23" i="3"/>
  <c r="W23" i="3" s="1"/>
  <c r="X22" i="3"/>
  <c r="Y22" i="3" s="1"/>
  <c r="V22" i="3"/>
  <c r="W22" i="3" s="1"/>
  <c r="X21" i="3"/>
  <c r="Y21" i="3" s="1"/>
  <c r="V21" i="3"/>
  <c r="W21" i="3" s="1"/>
  <c r="X20" i="3"/>
  <c r="Y20" i="3" s="1"/>
  <c r="V20" i="3"/>
  <c r="W20" i="3" s="1"/>
  <c r="X19" i="3"/>
  <c r="Y19" i="3" s="1"/>
  <c r="V19" i="3"/>
  <c r="W19" i="3" s="1"/>
  <c r="X18" i="3"/>
  <c r="Y18" i="3" s="1"/>
  <c r="V18" i="3"/>
  <c r="W18" i="3" s="1"/>
  <c r="X16" i="3"/>
  <c r="Y16" i="3" s="1"/>
  <c r="V16" i="3"/>
  <c r="X15" i="3"/>
  <c r="Y15" i="3" s="1"/>
  <c r="V15" i="3"/>
  <c r="W15" i="3" s="1"/>
  <c r="X14" i="3"/>
  <c r="Y14" i="3" s="1"/>
  <c r="V14" i="3"/>
  <c r="W14" i="3" s="1"/>
  <c r="X13" i="3"/>
  <c r="Y13" i="3" s="1"/>
  <c r="V13" i="3"/>
  <c r="W13" i="3" s="1"/>
  <c r="X12" i="3"/>
  <c r="Y12" i="3" s="1"/>
  <c r="V12" i="3"/>
  <c r="W12" i="3" s="1"/>
  <c r="X11" i="3"/>
  <c r="Y11" i="3" s="1"/>
  <c r="V11" i="3"/>
  <c r="W11" i="3" s="1"/>
  <c r="X10" i="3"/>
  <c r="Y10" i="3" s="1"/>
  <c r="V10" i="3"/>
  <c r="W10" i="3" s="1"/>
  <c r="X9" i="3"/>
  <c r="Y9" i="3" s="1"/>
  <c r="V9" i="3"/>
  <c r="W9" i="3" s="1"/>
  <c r="X8" i="3"/>
  <c r="Y8" i="3" s="1"/>
  <c r="V8" i="3"/>
  <c r="W8" i="3" s="1"/>
  <c r="X7" i="3"/>
  <c r="Y7" i="3" s="1"/>
  <c r="V7" i="3"/>
  <c r="W7" i="3" s="1"/>
  <c r="X6" i="3"/>
  <c r="Y6" i="3" s="1"/>
  <c r="V6" i="3"/>
  <c r="W6" i="3" s="1"/>
  <c r="X5" i="3"/>
  <c r="Y5" i="3" s="1"/>
  <c r="V5" i="3"/>
  <c r="W5" i="3" s="1"/>
  <c r="V17" i="3" l="1"/>
  <c r="W17" i="3" s="1"/>
  <c r="X17" i="3"/>
  <c r="Y17" i="3" s="1"/>
  <c r="Z41" i="3"/>
  <c r="AA41" i="3" s="1"/>
  <c r="V47" i="3"/>
  <c r="W47" i="3" s="1"/>
  <c r="X47" i="3"/>
  <c r="Y47" i="3" s="1"/>
  <c r="V41" i="3" l="1"/>
  <c r="W41" i="3" s="1"/>
  <c r="U43" i="3"/>
  <c r="Z43" i="3" s="1"/>
  <c r="AA43" i="3" s="1"/>
  <c r="X41" i="3"/>
  <c r="Y41" i="3" s="1"/>
  <c r="V43" i="3"/>
  <c r="W43" i="3" s="1"/>
  <c r="X43" i="3"/>
  <c r="Y43" i="3" s="1"/>
  <c r="U45" i="3"/>
  <c r="Z45" i="3" s="1"/>
  <c r="AA45" i="3" s="1"/>
  <c r="X45" i="3" l="1"/>
  <c r="Y45" i="3" s="1"/>
  <c r="V45" i="3"/>
  <c r="W45" i="3" s="1"/>
</calcChain>
</file>

<file path=xl/sharedStrings.xml><?xml version="1.0" encoding="utf-8"?>
<sst xmlns="http://schemas.openxmlformats.org/spreadsheetml/2006/main" count="118" uniqueCount="60">
  <si>
    <t>ＣＯ２</t>
    <phoneticPr fontId="3"/>
  </si>
  <si>
    <t>産業部門</t>
    <rPh sb="0" eb="2">
      <t>サンギョウ</t>
    </rPh>
    <rPh sb="2" eb="4">
      <t>ブモン</t>
    </rPh>
    <phoneticPr fontId="3"/>
  </si>
  <si>
    <t>ｔ-CO2</t>
  </si>
  <si>
    <t>運輸部門</t>
    <rPh sb="0" eb="2">
      <t>ウンユ</t>
    </rPh>
    <rPh sb="2" eb="4">
      <t>ブモン</t>
    </rPh>
    <phoneticPr fontId="3"/>
  </si>
  <si>
    <t>一般廃棄物の焼却</t>
    <rPh sb="0" eb="2">
      <t>イッパン</t>
    </rPh>
    <rPh sb="2" eb="5">
      <t>ハイキブツ</t>
    </rPh>
    <rPh sb="6" eb="8">
      <t>ショウキャク</t>
    </rPh>
    <phoneticPr fontId="3"/>
  </si>
  <si>
    <t>小計</t>
    <rPh sb="0" eb="2">
      <t>ショウケイ</t>
    </rPh>
    <phoneticPr fontId="3"/>
  </si>
  <si>
    <t>ＣＨ４</t>
    <phoneticPr fontId="3"/>
  </si>
  <si>
    <t>自動車の走行</t>
    <rPh sb="0" eb="3">
      <t>ジドウシャ</t>
    </rPh>
    <rPh sb="4" eb="6">
      <t>ソウコウ</t>
    </rPh>
    <phoneticPr fontId="3"/>
  </si>
  <si>
    <t>埋立処分場</t>
    <rPh sb="0" eb="1">
      <t>ウ</t>
    </rPh>
    <rPh sb="1" eb="2">
      <t>タ</t>
    </rPh>
    <rPh sb="2" eb="4">
      <t>ショブン</t>
    </rPh>
    <rPh sb="4" eb="5">
      <t>バ</t>
    </rPh>
    <phoneticPr fontId="3"/>
  </si>
  <si>
    <t>ｔ-CH4</t>
  </si>
  <si>
    <t>排水処理</t>
    <rPh sb="0" eb="2">
      <t>ハイスイ</t>
    </rPh>
    <rPh sb="2" eb="4">
      <t>ショリ</t>
    </rPh>
    <phoneticPr fontId="3"/>
  </si>
  <si>
    <t>水田</t>
    <rPh sb="0" eb="2">
      <t>スイデン</t>
    </rPh>
    <phoneticPr fontId="3"/>
  </si>
  <si>
    <t>家畜の飼育</t>
    <rPh sb="0" eb="2">
      <t>カチク</t>
    </rPh>
    <rPh sb="3" eb="5">
      <t>シイク</t>
    </rPh>
    <phoneticPr fontId="3"/>
  </si>
  <si>
    <t>家畜の排泄物の管理</t>
    <rPh sb="0" eb="2">
      <t>カチク</t>
    </rPh>
    <rPh sb="3" eb="6">
      <t>ハイセツブツ</t>
    </rPh>
    <rPh sb="7" eb="9">
      <t>カンリ</t>
    </rPh>
    <phoneticPr fontId="3"/>
  </si>
  <si>
    <t>Ｎ２Ｏ</t>
    <phoneticPr fontId="3"/>
  </si>
  <si>
    <t>耕地における肥料の使用</t>
    <rPh sb="0" eb="1">
      <t>タガヤ</t>
    </rPh>
    <rPh sb="1" eb="2">
      <t>チ</t>
    </rPh>
    <rPh sb="6" eb="8">
      <t>ヒリョウ</t>
    </rPh>
    <rPh sb="9" eb="11">
      <t>シヨウ</t>
    </rPh>
    <phoneticPr fontId="3"/>
  </si>
  <si>
    <t>ＨＦＣ</t>
    <phoneticPr fontId="3"/>
  </si>
  <si>
    <t>冷媒</t>
    <rPh sb="0" eb="2">
      <t>レイバイ</t>
    </rPh>
    <phoneticPr fontId="3"/>
  </si>
  <si>
    <t>発泡</t>
    <rPh sb="0" eb="2">
      <t>ハッポウ</t>
    </rPh>
    <phoneticPr fontId="3"/>
  </si>
  <si>
    <t>消火剤</t>
    <rPh sb="0" eb="3">
      <t>ショウカザイ</t>
    </rPh>
    <phoneticPr fontId="3"/>
  </si>
  <si>
    <t>エアゾール</t>
    <phoneticPr fontId="3"/>
  </si>
  <si>
    <t>ｔ-CO2</t>
    <phoneticPr fontId="3"/>
  </si>
  <si>
    <t>ＰＦＣ</t>
    <phoneticPr fontId="3"/>
  </si>
  <si>
    <t>溶剤</t>
    <rPh sb="0" eb="2">
      <t>ヨウザイ</t>
    </rPh>
    <phoneticPr fontId="3"/>
  </si>
  <si>
    <t>ＳＦ６</t>
    <phoneticPr fontId="3"/>
  </si>
  <si>
    <t>電気絶縁ガス使用機器</t>
    <rPh sb="0" eb="2">
      <t>デンキ</t>
    </rPh>
    <rPh sb="2" eb="4">
      <t>ゼツエン</t>
    </rPh>
    <rPh sb="6" eb="8">
      <t>シヨウ</t>
    </rPh>
    <rPh sb="8" eb="10">
      <t>キキ</t>
    </rPh>
    <phoneticPr fontId="3"/>
  </si>
  <si>
    <t>合計</t>
    <rPh sb="0" eb="2">
      <t>ゴウケイ</t>
    </rPh>
    <phoneticPr fontId="3"/>
  </si>
  <si>
    <t>人</t>
    <rPh sb="0" eb="1">
      <t>ニン</t>
    </rPh>
    <phoneticPr fontId="3"/>
  </si>
  <si>
    <t>ｔ-CO2/人</t>
    <rPh sb="6" eb="7">
      <t>ニン</t>
    </rPh>
    <phoneticPr fontId="3"/>
  </si>
  <si>
    <t>（製造業）</t>
    <rPh sb="1" eb="4">
      <t>セイゾウギョウ</t>
    </rPh>
    <phoneticPr fontId="2"/>
  </si>
  <si>
    <t>（建設業・鉱業）</t>
    <rPh sb="1" eb="4">
      <t>ケンセツギョウ</t>
    </rPh>
    <rPh sb="5" eb="7">
      <t>コウギョウ</t>
    </rPh>
    <phoneticPr fontId="2"/>
  </si>
  <si>
    <t>（農林水産業）</t>
    <rPh sb="1" eb="3">
      <t>ノウリン</t>
    </rPh>
    <rPh sb="3" eb="6">
      <t>スイサンギョウ</t>
    </rPh>
    <phoneticPr fontId="2"/>
  </si>
  <si>
    <t>（公共・サービス）</t>
    <rPh sb="1" eb="3">
      <t>コウキョウ</t>
    </rPh>
    <phoneticPr fontId="2"/>
  </si>
  <si>
    <t>（水道・廃棄物）</t>
    <rPh sb="1" eb="3">
      <t>スイドウ</t>
    </rPh>
    <rPh sb="4" eb="7">
      <t>ハイキブツ</t>
    </rPh>
    <phoneticPr fontId="2"/>
  </si>
  <si>
    <t>（自動車）</t>
    <rPh sb="1" eb="4">
      <t>ジドウシャ</t>
    </rPh>
    <phoneticPr fontId="2"/>
  </si>
  <si>
    <t>（ＪＲ）</t>
    <phoneticPr fontId="2"/>
  </si>
  <si>
    <t>（船舶）</t>
    <rPh sb="1" eb="3">
      <t>センパク</t>
    </rPh>
    <phoneticPr fontId="2"/>
  </si>
  <si>
    <t>※2007年度以降は，外国人を含めた３月末日現在の人口・世帯数を使用（1990年度は，外国人を集計していなかったため，日本人のみのデータ）</t>
    <rPh sb="5" eb="7">
      <t>ネンド</t>
    </rPh>
    <rPh sb="7" eb="9">
      <t>イコウ</t>
    </rPh>
    <rPh sb="19" eb="20">
      <t>ガツ</t>
    </rPh>
    <rPh sb="20" eb="21">
      <t>マツ</t>
    </rPh>
    <rPh sb="21" eb="22">
      <t>ジツ</t>
    </rPh>
    <rPh sb="22" eb="24">
      <t>ゲンザイ</t>
    </rPh>
    <rPh sb="32" eb="34">
      <t>シヨウ</t>
    </rPh>
    <phoneticPr fontId="2"/>
  </si>
  <si>
    <t>-</t>
    <phoneticPr fontId="2"/>
  </si>
  <si>
    <t>吸収量</t>
    <rPh sb="0" eb="2">
      <t>キュウシュウ</t>
    </rPh>
    <rPh sb="2" eb="3">
      <t>リョウ</t>
    </rPh>
    <phoneticPr fontId="3"/>
  </si>
  <si>
    <t>合計（吸収量差引き後）</t>
    <rPh sb="0" eb="2">
      <t>ゴウケイ</t>
    </rPh>
    <rPh sb="3" eb="5">
      <t>キュウシュウ</t>
    </rPh>
    <rPh sb="5" eb="6">
      <t>リョウ</t>
    </rPh>
    <rPh sb="6" eb="8">
      <t>サシヒ</t>
    </rPh>
    <rPh sb="9" eb="10">
      <t>ゴ</t>
    </rPh>
    <phoneticPr fontId="3"/>
  </si>
  <si>
    <t>家庭部門</t>
    <rPh sb="0" eb="2">
      <t>カテイ</t>
    </rPh>
    <rPh sb="2" eb="4">
      <t>ブモン</t>
    </rPh>
    <phoneticPr fontId="3"/>
  </si>
  <si>
    <t>業務その他部門</t>
    <rPh sb="0" eb="2">
      <t>ギョウム</t>
    </rPh>
    <rPh sb="4" eb="5">
      <t>タ</t>
    </rPh>
    <rPh sb="5" eb="7">
      <t>ブモン</t>
    </rPh>
    <phoneticPr fontId="3"/>
  </si>
  <si>
    <t>廃棄物分野</t>
    <rPh sb="0" eb="3">
      <t>ハイキブツ</t>
    </rPh>
    <rPh sb="3" eb="5">
      <t>ブンヤ</t>
    </rPh>
    <phoneticPr fontId="3"/>
  </si>
  <si>
    <t>函館市の人口</t>
    <rPh sb="0" eb="3">
      <t>ハコダテシ</t>
    </rPh>
    <rPh sb="4" eb="6">
      <t>ジンコウ</t>
    </rPh>
    <phoneticPr fontId="3"/>
  </si>
  <si>
    <t>１人あたりの排出量</t>
    <rPh sb="1" eb="2">
      <t>ニン</t>
    </rPh>
    <rPh sb="6" eb="8">
      <t>ハイシュツ</t>
    </rPh>
    <rPh sb="8" eb="9">
      <t>リョウ</t>
    </rPh>
    <phoneticPr fontId="3"/>
  </si>
  <si>
    <t>函館市の世帯数</t>
    <rPh sb="0" eb="3">
      <t>ハコダテシ</t>
    </rPh>
    <rPh sb="4" eb="7">
      <t>セタイスウ</t>
    </rPh>
    <phoneticPr fontId="3"/>
  </si>
  <si>
    <t>世帯</t>
    <rPh sb="0" eb="2">
      <t>セタイ</t>
    </rPh>
    <phoneticPr fontId="3"/>
  </si>
  <si>
    <t>ｔ-CO2/世帯</t>
    <rPh sb="6" eb="8">
      <t>セタイ</t>
    </rPh>
    <phoneticPr fontId="3"/>
  </si>
  <si>
    <r>
      <t>2013</t>
    </r>
    <r>
      <rPr>
        <sz val="9"/>
        <rFont val="ＭＳ 明朝"/>
        <family val="1"/>
        <charset val="128"/>
      </rPr>
      <t>(基準年)</t>
    </r>
    <rPh sb="5" eb="8">
      <t>キジュンネン</t>
    </rPh>
    <phoneticPr fontId="2"/>
  </si>
  <si>
    <t>1990年度比較</t>
    <rPh sb="4" eb="6">
      <t>ネンド</t>
    </rPh>
    <rPh sb="6" eb="8">
      <t>ヒカク</t>
    </rPh>
    <phoneticPr fontId="2"/>
  </si>
  <si>
    <t>2013年度比較</t>
    <rPh sb="4" eb="6">
      <t>ネンド</t>
    </rPh>
    <rPh sb="6" eb="8">
      <t>ヒカク</t>
    </rPh>
    <phoneticPr fontId="2"/>
  </si>
  <si>
    <t>前年度比較</t>
    <rPh sb="0" eb="1">
      <t>マエ</t>
    </rPh>
    <rPh sb="1" eb="3">
      <t>ネンド</t>
    </rPh>
    <rPh sb="3" eb="5">
      <t>ヒカク</t>
    </rPh>
    <phoneticPr fontId="2"/>
  </si>
  <si>
    <t>１世帯あたりの排出量(家庭部門)</t>
    <rPh sb="1" eb="3">
      <t>セタイ</t>
    </rPh>
    <rPh sb="7" eb="9">
      <t>ハイシュツ</t>
    </rPh>
    <rPh sb="9" eb="10">
      <t>リョウ</t>
    </rPh>
    <rPh sb="11" eb="13">
      <t>カテイ</t>
    </rPh>
    <rPh sb="13" eb="15">
      <t>ブモン</t>
    </rPh>
    <phoneticPr fontId="3"/>
  </si>
  <si>
    <t>-</t>
    <phoneticPr fontId="2"/>
  </si>
  <si>
    <t>◎年度ごとの温室効果ガス排出量の推移</t>
    <rPh sb="1" eb="3">
      <t>ネンド</t>
    </rPh>
    <rPh sb="6" eb="8">
      <t>オンシツ</t>
    </rPh>
    <rPh sb="8" eb="10">
      <t>コウカ</t>
    </rPh>
    <rPh sb="12" eb="15">
      <t>ハイシュツリョウ</t>
    </rPh>
    <rPh sb="16" eb="18">
      <t>スイイ</t>
    </rPh>
    <phoneticPr fontId="2"/>
  </si>
  <si>
    <r>
      <t>1990</t>
    </r>
    <r>
      <rPr>
        <sz val="6"/>
        <rFont val="ＭＳ 明朝"/>
        <family val="1"/>
        <charset val="128"/>
      </rPr>
      <t>(前計画基準年)</t>
    </r>
    <rPh sb="5" eb="6">
      <t>マエ</t>
    </rPh>
    <rPh sb="6" eb="8">
      <t>ケイカク</t>
    </rPh>
    <rPh sb="8" eb="11">
      <t>キジュンネン</t>
    </rPh>
    <phoneticPr fontId="2"/>
  </si>
  <si>
    <t>※「都道府県別エネルギー消費統計」（経済産業省資源エネルギー庁公表）における，家庭の電気のエネルギー消費について，2024(令和６)年12月に前計画の基準年である1990年度に遡って改定があったため，この値を使用している「家庭部門の二酸化炭素」と「六フッ化硫黄」の算定値を改定している。</t>
    <rPh sb="111" eb="113">
      <t>カテイ</t>
    </rPh>
    <rPh sb="113" eb="115">
      <t>ブモン</t>
    </rPh>
    <rPh sb="116" eb="119">
      <t>ニサンカ</t>
    </rPh>
    <rPh sb="119" eb="121">
      <t>タンソ</t>
    </rPh>
    <phoneticPr fontId="2"/>
  </si>
  <si>
    <t>※地球温暖化対策の推進に関する法律施行令の改正によりCH4とN2Oの地球温暖化係数の変更があり，2022(令和４)年９月に基準年である1990年度に遡って算定値を改定している。</t>
    <rPh sb="61" eb="63">
      <t>キジュン</t>
    </rPh>
    <rPh sb="63" eb="64">
      <t>ネン</t>
    </rPh>
    <phoneticPr fontId="2"/>
  </si>
  <si>
    <r>
      <t>2022</t>
    </r>
    <r>
      <rPr>
        <sz val="9"/>
        <rFont val="ＭＳ 明朝"/>
        <family val="1"/>
        <charset val="128"/>
      </rPr>
      <t>(確定値)</t>
    </r>
    <rPh sb="5" eb="8">
      <t>カクテイチ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</si>
</sst>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;&quot;△ &quot;#,##0"/>
    <numFmt numFmtId="177" formatCode="#,##0.00_ "/>
    <numFmt numFmtId="178" formatCode="0.0000_ "/>
    <numFmt numFmtId="179" formatCode="&quot;(&quot;#,##0&quot;)&quot;"/>
    <numFmt numFmtId="185" formatCode="#,##0;[Red]\△#,##0"/>
    <numFmt numFmtId="186" formatCode="0.0%;&quot;△&quot;0.0%"/>
    <numFmt numFmtId="188" formatCode="#,##0.00;[Red]\△#,##0.00"/>
  </numFmts>
  <fonts count="11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Ｐ明朝"/>
      <family val="1"/>
      <charset val="128"/>
    </font>
    <font>
      <sz val="11"/>
      <name val="Yu Gothic"/>
      <family val="2"/>
      <scheme val="minor"/>
    </font>
    <font>
      <b/>
      <sz val="11"/>
      <name val="Yu Gothic"/>
      <family val="3"/>
      <charset val="128"/>
      <scheme val="minor"/>
    </font>
    <font>
      <sz val="9"/>
      <name val="Yu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29">
    <xf numFmtId="0" fontId="0" fillId="0" borderId="0" xfId="0"/>
    <xf numFmtId="176" fontId="4" fillId="0" borderId="27" xfId="1" applyNumberFormat="1" applyFont="1" applyFill="1" applyBorder="1" applyAlignment="1">
      <alignment vertical="center" shrinkToFit="1"/>
    </xf>
    <xf numFmtId="38" fontId="4" fillId="0" borderId="21" xfId="1" applyFont="1" applyFill="1" applyBorder="1" applyAlignment="1">
      <alignment vertical="center" shrinkToFit="1"/>
    </xf>
    <xf numFmtId="38" fontId="4" fillId="0" borderId="12" xfId="1" applyFont="1" applyFill="1" applyBorder="1" applyAlignment="1">
      <alignment vertical="center" shrinkToFit="1"/>
    </xf>
    <xf numFmtId="176" fontId="4" fillId="0" borderId="27" xfId="0" applyNumberFormat="1" applyFont="1" applyBorder="1" applyAlignment="1">
      <alignment vertical="center" shrinkToFit="1"/>
    </xf>
    <xf numFmtId="38" fontId="4" fillId="0" borderId="27" xfId="1" applyFont="1" applyFill="1" applyBorder="1" applyAlignment="1">
      <alignment vertical="center" shrinkToFit="1"/>
    </xf>
    <xf numFmtId="176" fontId="4" fillId="0" borderId="26" xfId="0" applyNumberFormat="1" applyFont="1" applyBorder="1" applyAlignment="1">
      <alignment vertical="center" shrinkToFit="1"/>
    </xf>
    <xf numFmtId="38" fontId="4" fillId="0" borderId="26" xfId="1" applyFont="1" applyFill="1" applyBorder="1" applyAlignment="1">
      <alignment vertical="center" shrinkToFit="1"/>
    </xf>
    <xf numFmtId="38" fontId="4" fillId="0" borderId="23" xfId="1" applyFont="1" applyFill="1" applyBorder="1" applyAlignment="1">
      <alignment vertical="center" shrinkToFit="1"/>
    </xf>
    <xf numFmtId="38" fontId="4" fillId="0" borderId="8" xfId="1" applyFont="1" applyFill="1" applyBorder="1" applyAlignment="1">
      <alignment vertical="center" shrinkToFit="1"/>
    </xf>
    <xf numFmtId="176" fontId="4" fillId="0" borderId="28" xfId="0" applyNumberFormat="1" applyFont="1" applyBorder="1" applyAlignment="1">
      <alignment vertical="center" shrinkToFit="1"/>
    </xf>
    <xf numFmtId="38" fontId="4" fillId="0" borderId="28" xfId="1" applyFont="1" applyFill="1" applyBorder="1" applyAlignment="1">
      <alignment vertical="center" shrinkToFit="1"/>
    </xf>
    <xf numFmtId="38" fontId="4" fillId="0" borderId="22" xfId="1" applyFont="1" applyFill="1" applyBorder="1" applyAlignment="1">
      <alignment vertical="center" shrinkToFit="1"/>
    </xf>
    <xf numFmtId="38" fontId="4" fillId="0" borderId="16" xfId="1" applyFont="1" applyFill="1" applyBorder="1" applyAlignment="1">
      <alignment vertical="center" shrinkToFit="1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176" fontId="4" fillId="0" borderId="28" xfId="1" applyNumberFormat="1" applyFont="1" applyFill="1" applyBorder="1" applyAlignment="1">
      <alignment horizontal="center" vertical="center" shrinkToFit="1"/>
    </xf>
    <xf numFmtId="176" fontId="4" fillId="0" borderId="28" xfId="1" applyNumberFormat="1" applyFont="1" applyFill="1" applyBorder="1" applyAlignment="1">
      <alignment horizontal="right" vertical="center" shrinkToFit="1"/>
    </xf>
    <xf numFmtId="38" fontId="4" fillId="0" borderId="22" xfId="1" applyFont="1" applyFill="1" applyBorder="1" applyAlignment="1">
      <alignment horizontal="right" vertical="center" shrinkToFit="1"/>
    </xf>
    <xf numFmtId="0" fontId="5" fillId="2" borderId="20" xfId="0" applyFont="1" applyFill="1" applyBorder="1" applyAlignment="1">
      <alignment horizontal="center" vertical="center" shrinkToFit="1"/>
    </xf>
    <xf numFmtId="38" fontId="4" fillId="0" borderId="30" xfId="1" applyFont="1" applyFill="1" applyBorder="1" applyAlignment="1">
      <alignment vertical="center" shrinkToFit="1"/>
    </xf>
    <xf numFmtId="38" fontId="4" fillId="0" borderId="19" xfId="1" applyFont="1" applyFill="1" applyBorder="1" applyAlignment="1">
      <alignment vertical="center" shrinkToFit="1"/>
    </xf>
    <xf numFmtId="38" fontId="4" fillId="0" borderId="18" xfId="1" applyFont="1" applyFill="1" applyBorder="1" applyAlignment="1">
      <alignment vertical="center" shrinkToFit="1"/>
    </xf>
    <xf numFmtId="38" fontId="4" fillId="0" borderId="17" xfId="1" applyFont="1" applyFill="1" applyBorder="1" applyAlignment="1">
      <alignment vertical="center" shrinkToFit="1"/>
    </xf>
    <xf numFmtId="38" fontId="4" fillId="0" borderId="31" xfId="1" applyFont="1" applyFill="1" applyBorder="1" applyAlignment="1">
      <alignment horizontal="right" vertical="center" shrinkToFit="1"/>
    </xf>
    <xf numFmtId="0" fontId="5" fillId="2" borderId="33" xfId="0" applyFont="1" applyFill="1" applyBorder="1" applyAlignment="1">
      <alignment horizontal="center" vertical="center" shrinkToFit="1"/>
    </xf>
    <xf numFmtId="38" fontId="4" fillId="0" borderId="36" xfId="1" applyFont="1" applyFill="1" applyBorder="1" applyAlignment="1">
      <alignment vertical="center" shrinkToFit="1"/>
    </xf>
    <xf numFmtId="38" fontId="4" fillId="0" borderId="34" xfId="1" applyFont="1" applyFill="1" applyBorder="1" applyAlignment="1">
      <alignment vertical="center" shrinkToFit="1"/>
    </xf>
    <xf numFmtId="38" fontId="4" fillId="0" borderId="37" xfId="1" applyFont="1" applyFill="1" applyBorder="1" applyAlignment="1">
      <alignment vertical="center" shrinkToFit="1"/>
    </xf>
    <xf numFmtId="38" fontId="4" fillId="0" borderId="37" xfId="1" applyFont="1" applyFill="1" applyBorder="1" applyAlignment="1">
      <alignment horizontal="right" vertical="center" shrinkToFit="1"/>
    </xf>
    <xf numFmtId="0" fontId="5" fillId="2" borderId="44" xfId="0" applyFont="1" applyFill="1" applyBorder="1" applyAlignment="1">
      <alignment horizontal="center" vertical="center" shrinkToFit="1"/>
    </xf>
    <xf numFmtId="38" fontId="4" fillId="0" borderId="46" xfId="1" applyFont="1" applyFill="1" applyBorder="1" applyAlignment="1">
      <alignment vertical="center" shrinkToFit="1"/>
    </xf>
    <xf numFmtId="38" fontId="4" fillId="0" borderId="45" xfId="1" applyFont="1" applyFill="1" applyBorder="1" applyAlignment="1">
      <alignment vertical="center" shrinkToFit="1"/>
    </xf>
    <xf numFmtId="38" fontId="4" fillId="0" borderId="47" xfId="1" applyFont="1" applyFill="1" applyBorder="1" applyAlignment="1">
      <alignment vertical="center" shrinkToFit="1"/>
    </xf>
    <xf numFmtId="38" fontId="4" fillId="0" borderId="47" xfId="1" applyFont="1" applyFill="1" applyBorder="1" applyAlignment="1">
      <alignment horizontal="right" vertical="center" shrinkToFit="1"/>
    </xf>
    <xf numFmtId="0" fontId="5" fillId="2" borderId="25" xfId="0" applyFont="1" applyFill="1" applyBorder="1" applyAlignment="1">
      <alignment horizontal="center" vertical="center" shrinkToFit="1"/>
    </xf>
    <xf numFmtId="0" fontId="8" fillId="0" borderId="0" xfId="0" applyFont="1"/>
    <xf numFmtId="0" fontId="9" fillId="0" borderId="0" xfId="0" applyFont="1"/>
    <xf numFmtId="0" fontId="5" fillId="3" borderId="6" xfId="0" applyFont="1" applyFill="1" applyBorder="1" applyAlignment="1">
      <alignment vertical="center" shrinkToFit="1"/>
    </xf>
    <xf numFmtId="38" fontId="5" fillId="0" borderId="34" xfId="1" applyFont="1" applyFill="1" applyBorder="1" applyAlignment="1">
      <alignment vertical="center" shrinkToFit="1"/>
    </xf>
    <xf numFmtId="178" fontId="8" fillId="0" borderId="0" xfId="0" applyNumberFormat="1" applyFont="1"/>
    <xf numFmtId="0" fontId="5" fillId="0" borderId="18" xfId="0" applyFont="1" applyBorder="1" applyAlignment="1">
      <alignment horizontal="center" vertical="center" shrinkToFit="1"/>
    </xf>
    <xf numFmtId="179" fontId="5" fillId="0" borderId="26" xfId="1" applyNumberFormat="1" applyFont="1" applyFill="1" applyBorder="1" applyAlignment="1">
      <alignment vertical="center" shrinkToFit="1"/>
    </xf>
    <xf numFmtId="179" fontId="5" fillId="0" borderId="23" xfId="1" applyNumberFormat="1" applyFont="1" applyFill="1" applyBorder="1" applyAlignment="1">
      <alignment vertical="center" shrinkToFit="1"/>
    </xf>
    <xf numFmtId="179" fontId="5" fillId="0" borderId="8" xfId="1" applyNumberFormat="1" applyFont="1" applyFill="1" applyBorder="1" applyAlignment="1">
      <alignment vertical="center" shrinkToFit="1"/>
    </xf>
    <xf numFmtId="179" fontId="5" fillId="0" borderId="29" xfId="1" applyNumberFormat="1" applyFont="1" applyFill="1" applyBorder="1" applyAlignment="1">
      <alignment vertical="center" shrinkToFit="1"/>
    </xf>
    <xf numFmtId="179" fontId="5" fillId="0" borderId="45" xfId="1" applyNumberFormat="1" applyFont="1" applyFill="1" applyBorder="1" applyAlignment="1">
      <alignment vertical="center" shrinkToFit="1"/>
    </xf>
    <xf numFmtId="179" fontId="5" fillId="0" borderId="34" xfId="1" applyNumberFormat="1" applyFont="1" applyFill="1" applyBorder="1" applyAlignment="1">
      <alignment vertical="center" shrinkToFit="1"/>
    </xf>
    <xf numFmtId="0" fontId="5" fillId="3" borderId="10" xfId="0" applyFont="1" applyFill="1" applyBorder="1" applyAlignment="1">
      <alignment vertical="center" shrinkToFit="1"/>
    </xf>
    <xf numFmtId="179" fontId="5" fillId="0" borderId="26" xfId="0" applyNumberFormat="1" applyFont="1" applyBorder="1" applyAlignment="1">
      <alignment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5" fillId="2" borderId="10" xfId="0" applyFont="1" applyFill="1" applyBorder="1" applyAlignment="1">
      <alignment vertical="center" shrinkToFit="1"/>
    </xf>
    <xf numFmtId="176" fontId="5" fillId="0" borderId="27" xfId="0" applyNumberFormat="1" applyFont="1" applyBorder="1" applyAlignment="1">
      <alignment vertical="center" shrinkToFit="1"/>
    </xf>
    <xf numFmtId="38" fontId="5" fillId="0" borderId="27" xfId="1" applyFont="1" applyFill="1" applyBorder="1" applyAlignment="1">
      <alignment vertical="center" shrinkToFit="1"/>
    </xf>
    <xf numFmtId="38" fontId="5" fillId="0" borderId="21" xfId="1" applyFont="1" applyFill="1" applyBorder="1" applyAlignment="1">
      <alignment vertical="center" shrinkToFit="1"/>
    </xf>
    <xf numFmtId="38" fontId="5" fillId="0" borderId="12" xfId="1" applyFont="1" applyFill="1" applyBorder="1" applyAlignment="1">
      <alignment vertical="center" shrinkToFit="1"/>
    </xf>
    <xf numFmtId="38" fontId="5" fillId="0" borderId="30" xfId="1" applyFont="1" applyFill="1" applyBorder="1" applyAlignment="1">
      <alignment vertical="center" shrinkToFit="1"/>
    </xf>
    <xf numFmtId="38" fontId="5" fillId="0" borderId="46" xfId="1" applyFont="1" applyFill="1" applyBorder="1" applyAlignment="1">
      <alignment vertical="center" shrinkToFit="1"/>
    </xf>
    <xf numFmtId="38" fontId="5" fillId="0" borderId="36" xfId="1" applyFont="1" applyFill="1" applyBorder="1" applyAlignment="1">
      <alignment vertical="center" shrinkToFit="1"/>
    </xf>
    <xf numFmtId="38" fontId="5" fillId="0" borderId="19" xfId="1" applyFont="1" applyFill="1" applyBorder="1" applyAlignment="1">
      <alignment vertical="center" shrinkToFit="1"/>
    </xf>
    <xf numFmtId="0" fontId="4" fillId="0" borderId="19" xfId="0" applyFont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176" fontId="5" fillId="0" borderId="26" xfId="0" applyNumberFormat="1" applyFont="1" applyBorder="1" applyAlignment="1">
      <alignment vertical="center" shrinkToFit="1"/>
    </xf>
    <xf numFmtId="38" fontId="5" fillId="0" borderId="26" xfId="1" applyFont="1" applyFill="1" applyBorder="1" applyAlignment="1">
      <alignment vertical="center" shrinkToFit="1"/>
    </xf>
    <xf numFmtId="38" fontId="5" fillId="0" borderId="23" xfId="1" applyFont="1" applyFill="1" applyBorder="1" applyAlignment="1">
      <alignment vertical="center" shrinkToFit="1"/>
    </xf>
    <xf numFmtId="38" fontId="5" fillId="0" borderId="8" xfId="1" applyFont="1" applyFill="1" applyBorder="1" applyAlignment="1">
      <alignment vertical="center" shrinkToFit="1"/>
    </xf>
    <xf numFmtId="38" fontId="5" fillId="0" borderId="18" xfId="1" applyFont="1" applyFill="1" applyBorder="1" applyAlignment="1">
      <alignment vertical="center" shrinkToFit="1"/>
    </xf>
    <xf numFmtId="38" fontId="5" fillId="0" borderId="45" xfId="1" applyFont="1" applyFill="1" applyBorder="1" applyAlignment="1">
      <alignment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176" fontId="5" fillId="0" borderId="25" xfId="0" applyNumberFormat="1" applyFont="1" applyBorder="1" applyAlignment="1">
      <alignment vertical="center" shrinkToFit="1"/>
    </xf>
    <xf numFmtId="38" fontId="5" fillId="0" borderId="25" xfId="1" applyFont="1" applyFill="1" applyBorder="1" applyAlignment="1">
      <alignment vertical="center" shrinkToFit="1"/>
    </xf>
    <xf numFmtId="38" fontId="5" fillId="0" borderId="24" xfId="1" applyFont="1" applyFill="1" applyBorder="1" applyAlignment="1">
      <alignment vertical="center" shrinkToFit="1"/>
    </xf>
    <xf numFmtId="38" fontId="5" fillId="0" borderId="4" xfId="1" applyFont="1" applyFill="1" applyBorder="1" applyAlignment="1">
      <alignment vertical="center" shrinkToFit="1"/>
    </xf>
    <xf numFmtId="38" fontId="5" fillId="0" borderId="20" xfId="1" applyFont="1" applyFill="1" applyBorder="1" applyAlignment="1">
      <alignment vertical="center" shrinkToFit="1"/>
    </xf>
    <xf numFmtId="38" fontId="5" fillId="0" borderId="44" xfId="1" applyFont="1" applyFill="1" applyBorder="1" applyAlignment="1">
      <alignment vertical="center" shrinkToFit="1"/>
    </xf>
    <xf numFmtId="38" fontId="5" fillId="0" borderId="38" xfId="1" applyFont="1" applyFill="1" applyBorder="1" applyAlignment="1">
      <alignment vertical="center" shrinkToFit="1"/>
    </xf>
    <xf numFmtId="0" fontId="5" fillId="0" borderId="17" xfId="0" applyFont="1" applyBorder="1" applyAlignment="1">
      <alignment horizontal="center" vertical="center" shrinkToFit="1"/>
    </xf>
    <xf numFmtId="177" fontId="5" fillId="0" borderId="28" xfId="0" applyNumberFormat="1" applyFont="1" applyBorder="1" applyAlignment="1">
      <alignment vertical="center" shrinkToFit="1"/>
    </xf>
    <xf numFmtId="177" fontId="5" fillId="0" borderId="32" xfId="0" applyNumberFormat="1" applyFont="1" applyBorder="1" applyAlignment="1">
      <alignment vertical="center" shrinkToFit="1"/>
    </xf>
    <xf numFmtId="177" fontId="5" fillId="0" borderId="47" xfId="0" applyNumberFormat="1" applyFont="1" applyBorder="1" applyAlignment="1">
      <alignment vertical="center" shrinkToFit="1"/>
    </xf>
    <xf numFmtId="177" fontId="5" fillId="0" borderId="37" xfId="0" applyNumberFormat="1" applyFont="1" applyBorder="1" applyAlignment="1">
      <alignment vertical="center" shrinkToFit="1"/>
    </xf>
    <xf numFmtId="177" fontId="5" fillId="0" borderId="39" xfId="0" applyNumberFormat="1" applyFont="1" applyBorder="1" applyAlignment="1">
      <alignment vertical="center" shrinkToFit="1"/>
    </xf>
    <xf numFmtId="0" fontId="10" fillId="0" borderId="0" xfId="0" applyFont="1"/>
    <xf numFmtId="176" fontId="5" fillId="0" borderId="26" xfId="1" applyNumberFormat="1" applyFont="1" applyFill="1" applyBorder="1" applyAlignment="1">
      <alignment vertical="center" shrinkToFit="1"/>
    </xf>
    <xf numFmtId="38" fontId="5" fillId="0" borderId="29" xfId="1" applyFont="1" applyFill="1" applyBorder="1" applyAlignment="1">
      <alignment vertical="center" shrinkToFit="1"/>
    </xf>
    <xf numFmtId="176" fontId="4" fillId="0" borderId="28" xfId="1" applyNumberFormat="1" applyFont="1" applyFill="1" applyBorder="1" applyAlignment="1">
      <alignment vertical="center" shrinkToFit="1"/>
    </xf>
    <xf numFmtId="38" fontId="4" fillId="0" borderId="48" xfId="1" applyFont="1" applyFill="1" applyBorder="1" applyAlignment="1">
      <alignment vertical="center" shrinkToFit="1"/>
    </xf>
    <xf numFmtId="38" fontId="4" fillId="0" borderId="31" xfId="1" applyFont="1" applyFill="1" applyBorder="1" applyAlignment="1">
      <alignment vertical="center" shrinkToFit="1"/>
    </xf>
    <xf numFmtId="176" fontId="4" fillId="0" borderId="32" xfId="1" applyNumberFormat="1" applyFont="1" applyFill="1" applyBorder="1" applyAlignment="1">
      <alignment vertical="center" shrinkToFit="1"/>
    </xf>
    <xf numFmtId="176" fontId="4" fillId="0" borderId="47" xfId="1" applyNumberFormat="1" applyFont="1" applyFill="1" applyBorder="1" applyAlignment="1">
      <alignment vertical="center" shrinkToFit="1"/>
    </xf>
    <xf numFmtId="176" fontId="4" fillId="0" borderId="37" xfId="1" applyNumberFormat="1" applyFont="1" applyFill="1" applyBorder="1" applyAlignment="1">
      <alignment vertical="center" shrinkToFit="1"/>
    </xf>
    <xf numFmtId="0" fontId="4" fillId="3" borderId="14" xfId="0" applyFont="1" applyFill="1" applyBorder="1" applyAlignment="1">
      <alignment horizontal="center" vertical="center" shrinkToFit="1"/>
    </xf>
    <xf numFmtId="0" fontId="4" fillId="3" borderId="15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50" xfId="0" applyFont="1" applyFill="1" applyBorder="1" applyAlignment="1">
      <alignment horizontal="center" vertical="center" shrinkToFit="1"/>
    </xf>
    <xf numFmtId="38" fontId="5" fillId="0" borderId="51" xfId="1" applyFont="1" applyFill="1" applyBorder="1" applyAlignment="1">
      <alignment vertical="center" shrinkToFit="1"/>
    </xf>
    <xf numFmtId="179" fontId="5" fillId="0" borderId="51" xfId="1" applyNumberFormat="1" applyFont="1" applyFill="1" applyBorder="1" applyAlignment="1">
      <alignment vertical="center" shrinkToFit="1"/>
    </xf>
    <xf numFmtId="38" fontId="4" fillId="0" borderId="52" xfId="1" applyFont="1" applyFill="1" applyBorder="1" applyAlignment="1">
      <alignment vertical="center" shrinkToFit="1"/>
    </xf>
    <xf numFmtId="38" fontId="5" fillId="0" borderId="52" xfId="1" applyFont="1" applyFill="1" applyBorder="1" applyAlignment="1">
      <alignment vertical="center" shrinkToFit="1"/>
    </xf>
    <xf numFmtId="38" fontId="4" fillId="0" borderId="51" xfId="1" applyFont="1" applyFill="1" applyBorder="1" applyAlignment="1">
      <alignment vertical="center" shrinkToFit="1"/>
    </xf>
    <xf numFmtId="38" fontId="4" fillId="0" borderId="32" xfId="1" applyFont="1" applyFill="1" applyBorder="1" applyAlignment="1">
      <alignment vertical="center" shrinkToFit="1"/>
    </xf>
    <xf numFmtId="38" fontId="4" fillId="0" borderId="32" xfId="1" applyFont="1" applyFill="1" applyBorder="1" applyAlignment="1">
      <alignment horizontal="right" vertical="center" shrinkToFit="1"/>
    </xf>
    <xf numFmtId="38" fontId="5" fillId="0" borderId="50" xfId="1" applyFont="1" applyFill="1" applyBorder="1" applyAlignment="1">
      <alignment vertical="center" shrinkToFit="1"/>
    </xf>
    <xf numFmtId="185" fontId="5" fillId="0" borderId="34" xfId="1" applyNumberFormat="1" applyFont="1" applyFill="1" applyBorder="1" applyAlignment="1">
      <alignment vertical="center" shrinkToFit="1"/>
    </xf>
    <xf numFmtId="185" fontId="5" fillId="0" borderId="34" xfId="1" applyNumberFormat="1" applyFont="1" applyFill="1" applyBorder="1" applyAlignment="1">
      <alignment horizontal="center" vertical="center" shrinkToFit="1"/>
    </xf>
    <xf numFmtId="185" fontId="7" fillId="0" borderId="34" xfId="1" applyNumberFormat="1" applyFont="1" applyFill="1" applyBorder="1" applyAlignment="1">
      <alignment horizontal="center" vertical="center" shrinkToFit="1"/>
    </xf>
    <xf numFmtId="185" fontId="5" fillId="0" borderId="49" xfId="1" applyNumberFormat="1" applyFont="1" applyFill="1" applyBorder="1" applyAlignment="1">
      <alignment vertical="center" shrinkToFit="1"/>
    </xf>
    <xf numFmtId="186" fontId="5" fillId="0" borderId="35" xfId="1" applyNumberFormat="1" applyFont="1" applyFill="1" applyBorder="1" applyAlignment="1">
      <alignment vertical="center" shrinkToFit="1"/>
    </xf>
    <xf numFmtId="186" fontId="5" fillId="0" borderId="35" xfId="1" applyNumberFormat="1" applyFont="1" applyFill="1" applyBorder="1" applyAlignment="1">
      <alignment horizontal="center" vertical="center" shrinkToFit="1"/>
    </xf>
    <xf numFmtId="186" fontId="5" fillId="0" borderId="42" xfId="1" applyNumberFormat="1" applyFont="1" applyFill="1" applyBorder="1" applyAlignment="1">
      <alignment vertical="center" shrinkToFit="1"/>
    </xf>
    <xf numFmtId="186" fontId="7" fillId="0" borderId="45" xfId="1" applyNumberFormat="1" applyFont="1" applyFill="1" applyBorder="1" applyAlignment="1">
      <alignment horizontal="center" vertical="center" shrinkToFit="1"/>
    </xf>
    <xf numFmtId="186" fontId="5" fillId="0" borderId="43" xfId="1" applyNumberFormat="1" applyFont="1" applyFill="1" applyBorder="1" applyAlignment="1">
      <alignment vertical="center" shrinkToFit="1"/>
    </xf>
    <xf numFmtId="188" fontId="5" fillId="0" borderId="34" xfId="1" applyNumberFormat="1" applyFont="1" applyFill="1" applyBorder="1" applyAlignment="1">
      <alignment vertical="center" shrinkToFit="1"/>
    </xf>
    <xf numFmtId="188" fontId="5" fillId="0" borderId="39" xfId="1" applyNumberFormat="1" applyFont="1" applyFill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16819-BA20-4DFA-BF12-E39C1A8AEB3D}">
  <sheetPr>
    <tabColor rgb="FFFFFF00"/>
    <pageSetUpPr fitToPage="1"/>
  </sheetPr>
  <dimension ref="B1:AB50"/>
  <sheetViews>
    <sheetView tabSelected="1" view="pageBreakPreview" zoomScale="103" zoomScaleNormal="85" zoomScaleSheetLayoutView="103" workbookViewId="0">
      <pane xSplit="3" ySplit="3" topLeftCell="R4" activePane="bottomRight" state="frozen"/>
      <selection pane="topRight" activeCell="D1" sqref="D1"/>
      <selection pane="bottomLeft" activeCell="A4" sqref="A4"/>
      <selection pane="bottomRight" activeCell="V47" sqref="V47"/>
    </sheetView>
  </sheetViews>
  <sheetFormatPr defaultRowHeight="17.649999999999999"/>
  <cols>
    <col min="1" max="1" width="1.25" style="36" customWidth="1"/>
    <col min="2" max="2" width="7.625" style="36" customWidth="1"/>
    <col min="3" max="3" width="18.375" style="36" customWidth="1"/>
    <col min="4" max="4" width="6.75" style="36" customWidth="1"/>
    <col min="5" max="22" width="11.375" style="36" customWidth="1"/>
    <col min="23" max="23" width="9" style="36" customWidth="1"/>
    <col min="24" max="24" width="11.375" style="36" customWidth="1"/>
    <col min="25" max="25" width="9" style="36"/>
    <col min="26" max="26" width="11.375" style="36" customWidth="1"/>
    <col min="27" max="27" width="9" style="36"/>
    <col min="28" max="28" width="12.75" style="36" bestFit="1" customWidth="1"/>
    <col min="29" max="16384" width="9" style="36"/>
  </cols>
  <sheetData>
    <row r="1" spans="2:28" ht="9" customHeight="1"/>
    <row r="2" spans="2:28" ht="18" thickBot="1">
      <c r="B2" s="37" t="s">
        <v>55</v>
      </c>
    </row>
    <row r="3" spans="2:28">
      <c r="B3" s="97"/>
      <c r="C3" s="101"/>
      <c r="D3" s="102"/>
      <c r="E3" s="35" t="s">
        <v>56</v>
      </c>
      <c r="F3" s="35">
        <v>2007</v>
      </c>
      <c r="G3" s="35">
        <v>2008</v>
      </c>
      <c r="H3" s="14">
        <v>2009</v>
      </c>
      <c r="I3" s="15">
        <v>2010</v>
      </c>
      <c r="J3" s="15">
        <v>2011</v>
      </c>
      <c r="K3" s="15">
        <v>2012</v>
      </c>
      <c r="L3" s="35" t="s">
        <v>49</v>
      </c>
      <c r="M3" s="15">
        <v>2014</v>
      </c>
      <c r="N3" s="15">
        <v>2015</v>
      </c>
      <c r="O3" s="15">
        <v>2016</v>
      </c>
      <c r="P3" s="15">
        <v>2017</v>
      </c>
      <c r="Q3" s="15">
        <v>2018</v>
      </c>
      <c r="R3" s="19">
        <v>2019</v>
      </c>
      <c r="S3" s="109">
        <v>2020</v>
      </c>
      <c r="T3" s="30">
        <v>2021</v>
      </c>
      <c r="U3" s="25" t="s">
        <v>59</v>
      </c>
      <c r="V3" s="103" t="s">
        <v>50</v>
      </c>
      <c r="W3" s="104"/>
      <c r="X3" s="103" t="s">
        <v>51</v>
      </c>
      <c r="Y3" s="104"/>
      <c r="Z3" s="103" t="s">
        <v>52</v>
      </c>
      <c r="AA3" s="104"/>
    </row>
    <row r="4" spans="2:28">
      <c r="B4" s="105" t="s">
        <v>0</v>
      </c>
      <c r="C4" s="38" t="s">
        <v>1</v>
      </c>
      <c r="D4" s="41" t="s">
        <v>2</v>
      </c>
      <c r="E4" s="87">
        <v>1314660</v>
      </c>
      <c r="F4" s="87">
        <v>855495</v>
      </c>
      <c r="G4" s="87">
        <v>772928</v>
      </c>
      <c r="H4" s="65">
        <v>743143</v>
      </c>
      <c r="I4" s="66">
        <v>694043</v>
      </c>
      <c r="J4" s="66">
        <v>751226</v>
      </c>
      <c r="K4" s="66">
        <v>795318</v>
      </c>
      <c r="L4" s="64">
        <v>753664</v>
      </c>
      <c r="M4" s="65">
        <v>660110</v>
      </c>
      <c r="N4" s="65">
        <v>762906</v>
      </c>
      <c r="O4" s="65">
        <v>719176</v>
      </c>
      <c r="P4" s="65">
        <v>718354</v>
      </c>
      <c r="Q4" s="65">
        <v>659520</v>
      </c>
      <c r="R4" s="88">
        <v>531440</v>
      </c>
      <c r="S4" s="110">
        <v>487871</v>
      </c>
      <c r="T4" s="68">
        <v>475933</v>
      </c>
      <c r="U4" s="39">
        <v>416947</v>
      </c>
      <c r="V4" s="118">
        <f>U4-E4</f>
        <v>-897713</v>
      </c>
      <c r="W4" s="122">
        <f>V4/E4</f>
        <v>-0.68284803675475025</v>
      </c>
      <c r="X4" s="118">
        <f>U4-L4</f>
        <v>-336717</v>
      </c>
      <c r="Y4" s="122">
        <f>X4/L4</f>
        <v>-0.44677336319633154</v>
      </c>
      <c r="Z4" s="118">
        <f>U4-T4</f>
        <v>-58986</v>
      </c>
      <c r="AA4" s="122">
        <f>Z4/T4</f>
        <v>-0.12393761306738553</v>
      </c>
      <c r="AB4" s="40"/>
    </row>
    <row r="5" spans="2:28">
      <c r="B5" s="106"/>
      <c r="C5" s="38" t="s">
        <v>29</v>
      </c>
      <c r="D5" s="41" t="s">
        <v>2</v>
      </c>
      <c r="E5" s="42">
        <v>1138724</v>
      </c>
      <c r="F5" s="42">
        <v>769539</v>
      </c>
      <c r="G5" s="42">
        <v>700236</v>
      </c>
      <c r="H5" s="43">
        <v>671348</v>
      </c>
      <c r="I5" s="44">
        <v>629988</v>
      </c>
      <c r="J5" s="44">
        <v>676264</v>
      </c>
      <c r="K5" s="44">
        <v>718628</v>
      </c>
      <c r="L5" s="42">
        <v>688603</v>
      </c>
      <c r="M5" s="43">
        <v>599428</v>
      </c>
      <c r="N5" s="43">
        <v>702503</v>
      </c>
      <c r="O5" s="43">
        <v>660166</v>
      </c>
      <c r="P5" s="43">
        <v>661334</v>
      </c>
      <c r="Q5" s="43">
        <v>609314</v>
      </c>
      <c r="R5" s="45">
        <v>486797</v>
      </c>
      <c r="S5" s="111">
        <v>437859</v>
      </c>
      <c r="T5" s="46">
        <v>431333</v>
      </c>
      <c r="U5" s="47">
        <v>371558</v>
      </c>
      <c r="V5" s="118">
        <f t="shared" ref="V4:V41" si="0">U5-E5</f>
        <v>-767166</v>
      </c>
      <c r="W5" s="122">
        <f t="shared" ref="W4:W15" si="1">V5/E5</f>
        <v>-0.67370671031786455</v>
      </c>
      <c r="X5" s="118">
        <f t="shared" ref="X4:X41" si="2">U5-L5</f>
        <v>-317045</v>
      </c>
      <c r="Y5" s="122">
        <f t="shared" ref="Y4:Y41" si="3">X5/L5</f>
        <v>-0.46041768624301666</v>
      </c>
      <c r="Z5" s="118">
        <f>U5-T5</f>
        <v>-59775</v>
      </c>
      <c r="AA5" s="122">
        <f>Z5/T5</f>
        <v>-0.13858202363371225</v>
      </c>
      <c r="AB5" s="40"/>
    </row>
    <row r="6" spans="2:28">
      <c r="B6" s="106"/>
      <c r="C6" s="38" t="s">
        <v>30</v>
      </c>
      <c r="D6" s="41" t="s">
        <v>2</v>
      </c>
      <c r="E6" s="42">
        <v>80830</v>
      </c>
      <c r="F6" s="42">
        <v>30371</v>
      </c>
      <c r="G6" s="42">
        <v>26567</v>
      </c>
      <c r="H6" s="43">
        <v>21380</v>
      </c>
      <c r="I6" s="44">
        <v>22095</v>
      </c>
      <c r="J6" s="44">
        <v>30931</v>
      </c>
      <c r="K6" s="44">
        <v>34632</v>
      </c>
      <c r="L6" s="42">
        <v>28456</v>
      </c>
      <c r="M6" s="43">
        <v>27927</v>
      </c>
      <c r="N6" s="43">
        <v>29029</v>
      </c>
      <c r="O6" s="43">
        <v>27619</v>
      </c>
      <c r="P6" s="43">
        <v>28656</v>
      </c>
      <c r="Q6" s="43">
        <v>27018</v>
      </c>
      <c r="R6" s="45">
        <v>25379</v>
      </c>
      <c r="S6" s="111">
        <v>26806</v>
      </c>
      <c r="T6" s="46">
        <v>26228</v>
      </c>
      <c r="U6" s="47">
        <v>25449</v>
      </c>
      <c r="V6" s="118">
        <f t="shared" si="0"/>
        <v>-55381</v>
      </c>
      <c r="W6" s="122">
        <f t="shared" si="1"/>
        <v>-0.68515402697018435</v>
      </c>
      <c r="X6" s="118">
        <f t="shared" si="2"/>
        <v>-3007</v>
      </c>
      <c r="Y6" s="122">
        <f t="shared" si="3"/>
        <v>-0.10567191453472027</v>
      </c>
      <c r="Z6" s="118">
        <f t="shared" ref="Z6:Z39" si="4">U6-T6</f>
        <v>-779</v>
      </c>
      <c r="AA6" s="122">
        <f t="shared" ref="AA6:AA40" si="5">Z6/T6</f>
        <v>-2.9701082812261706E-2</v>
      </c>
      <c r="AB6" s="40"/>
    </row>
    <row r="7" spans="2:28">
      <c r="B7" s="106"/>
      <c r="C7" s="38" t="s">
        <v>31</v>
      </c>
      <c r="D7" s="41" t="s">
        <v>2</v>
      </c>
      <c r="E7" s="42">
        <v>95106</v>
      </c>
      <c r="F7" s="42">
        <v>55585</v>
      </c>
      <c r="G7" s="42">
        <v>46125</v>
      </c>
      <c r="H7" s="43">
        <v>50415</v>
      </c>
      <c r="I7" s="44">
        <v>41960</v>
      </c>
      <c r="J7" s="44">
        <v>44031</v>
      </c>
      <c r="K7" s="44">
        <v>42058</v>
      </c>
      <c r="L7" s="42">
        <v>36605</v>
      </c>
      <c r="M7" s="43">
        <v>32755</v>
      </c>
      <c r="N7" s="43">
        <v>31374</v>
      </c>
      <c r="O7" s="43">
        <v>31391</v>
      </c>
      <c r="P7" s="43">
        <v>28364</v>
      </c>
      <c r="Q7" s="43">
        <v>23188</v>
      </c>
      <c r="R7" s="45">
        <v>19264</v>
      </c>
      <c r="S7" s="111">
        <v>23206</v>
      </c>
      <c r="T7" s="46">
        <v>18372</v>
      </c>
      <c r="U7" s="47">
        <v>19940</v>
      </c>
      <c r="V7" s="118">
        <f t="shared" si="0"/>
        <v>-75166</v>
      </c>
      <c r="W7" s="122">
        <f t="shared" si="1"/>
        <v>-0.79033920047105333</v>
      </c>
      <c r="X7" s="118">
        <f t="shared" si="2"/>
        <v>-16665</v>
      </c>
      <c r="Y7" s="122">
        <f t="shared" si="3"/>
        <v>-0.45526567408823931</v>
      </c>
      <c r="Z7" s="118">
        <f t="shared" si="4"/>
        <v>1568</v>
      </c>
      <c r="AA7" s="122">
        <f t="shared" si="5"/>
        <v>8.5347267581101671E-2</v>
      </c>
      <c r="AB7" s="40"/>
    </row>
    <row r="8" spans="2:28">
      <c r="B8" s="106"/>
      <c r="C8" s="38" t="s">
        <v>42</v>
      </c>
      <c r="D8" s="41" t="s">
        <v>2</v>
      </c>
      <c r="E8" s="87">
        <v>348163</v>
      </c>
      <c r="F8" s="87">
        <v>394526</v>
      </c>
      <c r="G8" s="87">
        <v>461342</v>
      </c>
      <c r="H8" s="65">
        <v>395770</v>
      </c>
      <c r="I8" s="66">
        <v>366388</v>
      </c>
      <c r="J8" s="66">
        <v>450914</v>
      </c>
      <c r="K8" s="66">
        <v>551343</v>
      </c>
      <c r="L8" s="64">
        <v>535254</v>
      </c>
      <c r="M8" s="65">
        <v>518438</v>
      </c>
      <c r="N8" s="65">
        <v>492055</v>
      </c>
      <c r="O8" s="65">
        <v>400513</v>
      </c>
      <c r="P8" s="65">
        <v>398246</v>
      </c>
      <c r="Q8" s="65">
        <v>405579</v>
      </c>
      <c r="R8" s="88">
        <v>381072</v>
      </c>
      <c r="S8" s="110">
        <v>350838</v>
      </c>
      <c r="T8" s="68">
        <v>371066</v>
      </c>
      <c r="U8" s="39">
        <v>399185</v>
      </c>
      <c r="V8" s="118">
        <f t="shared" si="0"/>
        <v>51022</v>
      </c>
      <c r="W8" s="122">
        <f t="shared" si="1"/>
        <v>0.14654630158862372</v>
      </c>
      <c r="X8" s="118">
        <f t="shared" si="2"/>
        <v>-136069</v>
      </c>
      <c r="Y8" s="122">
        <f t="shared" si="3"/>
        <v>-0.25421388723858207</v>
      </c>
      <c r="Z8" s="118">
        <f t="shared" si="4"/>
        <v>28119</v>
      </c>
      <c r="AA8" s="122">
        <f t="shared" si="5"/>
        <v>7.5778971934911843E-2</v>
      </c>
      <c r="AB8" s="40"/>
    </row>
    <row r="9" spans="2:28">
      <c r="B9" s="106"/>
      <c r="C9" s="38" t="s">
        <v>32</v>
      </c>
      <c r="D9" s="41" t="s">
        <v>2</v>
      </c>
      <c r="E9" s="42">
        <v>324180</v>
      </c>
      <c r="F9" s="42">
        <v>376066</v>
      </c>
      <c r="G9" s="42">
        <v>415253</v>
      </c>
      <c r="H9" s="43">
        <v>325840</v>
      </c>
      <c r="I9" s="44">
        <v>289051</v>
      </c>
      <c r="J9" s="44">
        <v>370836</v>
      </c>
      <c r="K9" s="44">
        <v>461144</v>
      </c>
      <c r="L9" s="42">
        <v>448222</v>
      </c>
      <c r="M9" s="43">
        <v>430380</v>
      </c>
      <c r="N9" s="43">
        <v>409222</v>
      </c>
      <c r="O9" s="43">
        <v>372702</v>
      </c>
      <c r="P9" s="43">
        <v>371275</v>
      </c>
      <c r="Q9" s="43">
        <v>373346</v>
      </c>
      <c r="R9" s="45">
        <v>354909</v>
      </c>
      <c r="S9" s="111">
        <v>325287</v>
      </c>
      <c r="T9" s="46">
        <v>350116</v>
      </c>
      <c r="U9" s="47">
        <v>357904</v>
      </c>
      <c r="V9" s="118">
        <f t="shared" si="0"/>
        <v>33724</v>
      </c>
      <c r="W9" s="122">
        <f t="shared" si="1"/>
        <v>0.10402862607193535</v>
      </c>
      <c r="X9" s="118">
        <f t="shared" si="2"/>
        <v>-90318</v>
      </c>
      <c r="Y9" s="122">
        <f t="shared" si="3"/>
        <v>-0.20150282672425718</v>
      </c>
      <c r="Z9" s="118">
        <f t="shared" si="4"/>
        <v>7788</v>
      </c>
      <c r="AA9" s="122">
        <f t="shared" si="5"/>
        <v>2.2244056255640989E-2</v>
      </c>
      <c r="AB9" s="40"/>
    </row>
    <row r="10" spans="2:28">
      <c r="B10" s="106"/>
      <c r="C10" s="38" t="s">
        <v>33</v>
      </c>
      <c r="D10" s="41" t="s">
        <v>2</v>
      </c>
      <c r="E10" s="42">
        <v>23983</v>
      </c>
      <c r="F10" s="42">
        <v>18460</v>
      </c>
      <c r="G10" s="42">
        <v>46089</v>
      </c>
      <c r="H10" s="43">
        <v>69930</v>
      </c>
      <c r="I10" s="44">
        <v>77337</v>
      </c>
      <c r="J10" s="44">
        <v>80078</v>
      </c>
      <c r="K10" s="44">
        <v>90199</v>
      </c>
      <c r="L10" s="42">
        <v>87032</v>
      </c>
      <c r="M10" s="43">
        <v>88058</v>
      </c>
      <c r="N10" s="43">
        <v>82833</v>
      </c>
      <c r="O10" s="43">
        <v>27811</v>
      </c>
      <c r="P10" s="43">
        <v>26971</v>
      </c>
      <c r="Q10" s="43">
        <v>32233</v>
      </c>
      <c r="R10" s="45">
        <v>26163</v>
      </c>
      <c r="S10" s="111">
        <v>25551</v>
      </c>
      <c r="T10" s="46">
        <v>20950</v>
      </c>
      <c r="U10" s="47">
        <v>41281</v>
      </c>
      <c r="V10" s="118">
        <f t="shared" si="0"/>
        <v>17298</v>
      </c>
      <c r="W10" s="122">
        <f t="shared" si="1"/>
        <v>0.72126089313263564</v>
      </c>
      <c r="X10" s="118">
        <f t="shared" si="2"/>
        <v>-45751</v>
      </c>
      <c r="Y10" s="122">
        <f t="shared" si="3"/>
        <v>-0.52568020957808625</v>
      </c>
      <c r="Z10" s="118">
        <f t="shared" si="4"/>
        <v>20331</v>
      </c>
      <c r="AA10" s="122">
        <f t="shared" si="5"/>
        <v>0.97045346062052507</v>
      </c>
      <c r="AB10" s="40"/>
    </row>
    <row r="11" spans="2:28">
      <c r="B11" s="106"/>
      <c r="C11" s="38" t="s">
        <v>41</v>
      </c>
      <c r="D11" s="41" t="s">
        <v>2</v>
      </c>
      <c r="E11" s="87">
        <v>575672</v>
      </c>
      <c r="F11" s="87">
        <v>683552</v>
      </c>
      <c r="G11" s="87">
        <v>681279</v>
      </c>
      <c r="H11" s="65">
        <v>597073</v>
      </c>
      <c r="I11" s="66">
        <v>575487</v>
      </c>
      <c r="J11" s="66">
        <v>675782</v>
      </c>
      <c r="K11" s="66">
        <v>757650</v>
      </c>
      <c r="L11" s="64">
        <v>703507</v>
      </c>
      <c r="M11" s="65">
        <v>739022</v>
      </c>
      <c r="N11" s="65">
        <v>685430</v>
      </c>
      <c r="O11" s="65">
        <f>707361+8088</f>
        <v>715449</v>
      </c>
      <c r="P11" s="65">
        <f>686806+18270</f>
        <v>705076</v>
      </c>
      <c r="Q11" s="65">
        <f>628539+2572</f>
        <v>631111</v>
      </c>
      <c r="R11" s="88">
        <f>641948+14318</f>
        <v>656266</v>
      </c>
      <c r="S11" s="110">
        <f>583956+23566</f>
        <v>607522</v>
      </c>
      <c r="T11" s="68">
        <v>581901</v>
      </c>
      <c r="U11" s="39">
        <v>580567</v>
      </c>
      <c r="V11" s="118">
        <f t="shared" si="0"/>
        <v>4895</v>
      </c>
      <c r="W11" s="122">
        <f t="shared" si="1"/>
        <v>8.503105935324282E-3</v>
      </c>
      <c r="X11" s="118">
        <f t="shared" si="2"/>
        <v>-122940</v>
      </c>
      <c r="Y11" s="122">
        <f t="shared" si="3"/>
        <v>-0.17475305860496057</v>
      </c>
      <c r="Z11" s="118">
        <f t="shared" si="4"/>
        <v>-1334</v>
      </c>
      <c r="AA11" s="122">
        <f t="shared" si="5"/>
        <v>-2.2924861789204694E-3</v>
      </c>
      <c r="AB11" s="40"/>
    </row>
    <row r="12" spans="2:28">
      <c r="B12" s="106"/>
      <c r="C12" s="38" t="s">
        <v>3</v>
      </c>
      <c r="D12" s="41" t="s">
        <v>2</v>
      </c>
      <c r="E12" s="63">
        <v>643124</v>
      </c>
      <c r="F12" s="63">
        <v>728438.55966548668</v>
      </c>
      <c r="G12" s="87">
        <v>702776</v>
      </c>
      <c r="H12" s="65">
        <v>724812</v>
      </c>
      <c r="I12" s="66">
        <v>698004</v>
      </c>
      <c r="J12" s="66">
        <v>707447</v>
      </c>
      <c r="K12" s="66">
        <v>692315</v>
      </c>
      <c r="L12" s="64">
        <v>714975</v>
      </c>
      <c r="M12" s="65">
        <v>707592</v>
      </c>
      <c r="N12" s="65">
        <v>706100</v>
      </c>
      <c r="O12" s="65">
        <v>613903</v>
      </c>
      <c r="P12" s="65">
        <v>583430</v>
      </c>
      <c r="Q12" s="65">
        <v>653553</v>
      </c>
      <c r="R12" s="88">
        <v>654116</v>
      </c>
      <c r="S12" s="110">
        <v>643988</v>
      </c>
      <c r="T12" s="68">
        <v>644848</v>
      </c>
      <c r="U12" s="39">
        <v>591856</v>
      </c>
      <c r="V12" s="118">
        <f t="shared" si="0"/>
        <v>-51268</v>
      </c>
      <c r="W12" s="122">
        <f t="shared" si="1"/>
        <v>-7.9717130755499715E-2</v>
      </c>
      <c r="X12" s="118">
        <f t="shared" si="2"/>
        <v>-123119</v>
      </c>
      <c r="Y12" s="122">
        <f t="shared" si="3"/>
        <v>-0.17220042658834225</v>
      </c>
      <c r="Z12" s="118">
        <f t="shared" si="4"/>
        <v>-52992</v>
      </c>
      <c r="AA12" s="122">
        <f t="shared" si="5"/>
        <v>-8.2177505396620595E-2</v>
      </c>
      <c r="AB12" s="40"/>
    </row>
    <row r="13" spans="2:28">
      <c r="B13" s="106"/>
      <c r="C13" s="48" t="s">
        <v>34</v>
      </c>
      <c r="D13" s="41" t="s">
        <v>2</v>
      </c>
      <c r="E13" s="49">
        <v>490246</v>
      </c>
      <c r="F13" s="49">
        <v>562383.55966548668</v>
      </c>
      <c r="G13" s="42">
        <v>550012</v>
      </c>
      <c r="H13" s="43">
        <v>545941</v>
      </c>
      <c r="I13" s="44">
        <v>539524</v>
      </c>
      <c r="J13" s="44">
        <v>537685</v>
      </c>
      <c r="K13" s="44">
        <v>536200</v>
      </c>
      <c r="L13" s="42">
        <v>535483</v>
      </c>
      <c r="M13" s="43">
        <v>532268</v>
      </c>
      <c r="N13" s="43">
        <v>530143</v>
      </c>
      <c r="O13" s="43">
        <v>436961</v>
      </c>
      <c r="P13" s="43">
        <v>409390</v>
      </c>
      <c r="Q13" s="43">
        <v>485386</v>
      </c>
      <c r="R13" s="45">
        <v>481799</v>
      </c>
      <c r="S13" s="111">
        <v>477294</v>
      </c>
      <c r="T13" s="46">
        <v>477503</v>
      </c>
      <c r="U13" s="47">
        <v>411676</v>
      </c>
      <c r="V13" s="118">
        <f t="shared" si="0"/>
        <v>-78570</v>
      </c>
      <c r="W13" s="122">
        <f t="shared" si="1"/>
        <v>-0.16026647846183345</v>
      </c>
      <c r="X13" s="118">
        <f t="shared" si="2"/>
        <v>-123807</v>
      </c>
      <c r="Y13" s="122">
        <f t="shared" si="3"/>
        <v>-0.2312062194318027</v>
      </c>
      <c r="Z13" s="118">
        <f t="shared" si="4"/>
        <v>-65827</v>
      </c>
      <c r="AA13" s="122">
        <f t="shared" si="5"/>
        <v>-0.13785672550748373</v>
      </c>
      <c r="AB13" s="40"/>
    </row>
    <row r="14" spans="2:28">
      <c r="B14" s="106"/>
      <c r="C14" s="48" t="s">
        <v>35</v>
      </c>
      <c r="D14" s="41" t="s">
        <v>2</v>
      </c>
      <c r="E14" s="49">
        <v>2795</v>
      </c>
      <c r="F14" s="49">
        <v>2570</v>
      </c>
      <c r="G14" s="42">
        <v>2448</v>
      </c>
      <c r="H14" s="43">
        <v>2635</v>
      </c>
      <c r="I14" s="44">
        <v>2580</v>
      </c>
      <c r="J14" s="44">
        <v>2529</v>
      </c>
      <c r="K14" s="44">
        <v>3293</v>
      </c>
      <c r="L14" s="42">
        <v>3260</v>
      </c>
      <c r="M14" s="43">
        <v>2826</v>
      </c>
      <c r="N14" s="43">
        <v>2787</v>
      </c>
      <c r="O14" s="43">
        <v>2271</v>
      </c>
      <c r="P14" s="43">
        <v>2346</v>
      </c>
      <c r="Q14" s="43">
        <v>2182</v>
      </c>
      <c r="R14" s="45">
        <v>2151</v>
      </c>
      <c r="S14" s="111">
        <v>2121</v>
      </c>
      <c r="T14" s="46">
        <v>1916</v>
      </c>
      <c r="U14" s="47">
        <v>1985</v>
      </c>
      <c r="V14" s="118">
        <f t="shared" si="0"/>
        <v>-810</v>
      </c>
      <c r="W14" s="122">
        <f t="shared" si="1"/>
        <v>-0.28980322003577819</v>
      </c>
      <c r="X14" s="118">
        <f t="shared" si="2"/>
        <v>-1275</v>
      </c>
      <c r="Y14" s="122">
        <f t="shared" si="3"/>
        <v>-0.39110429447852763</v>
      </c>
      <c r="Z14" s="118">
        <f t="shared" si="4"/>
        <v>69</v>
      </c>
      <c r="AA14" s="122">
        <f t="shared" si="5"/>
        <v>3.60125260960334E-2</v>
      </c>
      <c r="AB14" s="40"/>
    </row>
    <row r="15" spans="2:28">
      <c r="B15" s="106"/>
      <c r="C15" s="48" t="s">
        <v>36</v>
      </c>
      <c r="D15" s="41" t="s">
        <v>2</v>
      </c>
      <c r="E15" s="49">
        <v>150083</v>
      </c>
      <c r="F15" s="49">
        <v>163485</v>
      </c>
      <c r="G15" s="42">
        <v>150316</v>
      </c>
      <c r="H15" s="43">
        <v>176236</v>
      </c>
      <c r="I15" s="44">
        <v>155900</v>
      </c>
      <c r="J15" s="44">
        <v>167233</v>
      </c>
      <c r="K15" s="44">
        <v>152822</v>
      </c>
      <c r="L15" s="42">
        <v>176232</v>
      </c>
      <c r="M15" s="43">
        <v>172498</v>
      </c>
      <c r="N15" s="43">
        <v>173170</v>
      </c>
      <c r="O15" s="43">
        <v>174671</v>
      </c>
      <c r="P15" s="43">
        <v>171694</v>
      </c>
      <c r="Q15" s="43">
        <v>165985</v>
      </c>
      <c r="R15" s="45">
        <v>170166</v>
      </c>
      <c r="S15" s="111">
        <v>164573</v>
      </c>
      <c r="T15" s="46">
        <v>165429</v>
      </c>
      <c r="U15" s="47">
        <v>178195</v>
      </c>
      <c r="V15" s="118">
        <f t="shared" si="0"/>
        <v>28112</v>
      </c>
      <c r="W15" s="122">
        <f t="shared" si="1"/>
        <v>0.18730968863895311</v>
      </c>
      <c r="X15" s="118">
        <f t="shared" si="2"/>
        <v>1963</v>
      </c>
      <c r="Y15" s="122">
        <f t="shared" si="3"/>
        <v>1.113872622452222E-2</v>
      </c>
      <c r="Z15" s="118">
        <f t="shared" si="4"/>
        <v>12766</v>
      </c>
      <c r="AA15" s="122">
        <f t="shared" si="5"/>
        <v>7.7169057420403919E-2</v>
      </c>
      <c r="AB15" s="40"/>
    </row>
    <row r="16" spans="2:28">
      <c r="B16" s="106"/>
      <c r="C16" s="48" t="s">
        <v>43</v>
      </c>
      <c r="D16" s="41" t="s">
        <v>2</v>
      </c>
      <c r="E16" s="63">
        <v>0</v>
      </c>
      <c r="F16" s="63">
        <v>29302</v>
      </c>
      <c r="G16" s="87">
        <v>23486</v>
      </c>
      <c r="H16" s="65">
        <v>32781</v>
      </c>
      <c r="I16" s="66">
        <v>35578</v>
      </c>
      <c r="J16" s="66">
        <v>29206</v>
      </c>
      <c r="K16" s="66">
        <v>34059</v>
      </c>
      <c r="L16" s="64">
        <v>38060</v>
      </c>
      <c r="M16" s="65">
        <v>30396</v>
      </c>
      <c r="N16" s="65">
        <v>38396</v>
      </c>
      <c r="O16" s="65">
        <v>34744</v>
      </c>
      <c r="P16" s="65">
        <v>39216</v>
      </c>
      <c r="Q16" s="65">
        <v>48293</v>
      </c>
      <c r="R16" s="88">
        <v>41381</v>
      </c>
      <c r="S16" s="110">
        <v>41331</v>
      </c>
      <c r="T16" s="68">
        <v>39335</v>
      </c>
      <c r="U16" s="39">
        <v>39076</v>
      </c>
      <c r="V16" s="118">
        <f t="shared" si="0"/>
        <v>39076</v>
      </c>
      <c r="W16" s="123" t="s">
        <v>54</v>
      </c>
      <c r="X16" s="118">
        <f t="shared" si="2"/>
        <v>1016</v>
      </c>
      <c r="Y16" s="122">
        <f t="shared" si="3"/>
        <v>2.6694692590646347E-2</v>
      </c>
      <c r="Z16" s="118">
        <f t="shared" si="4"/>
        <v>-259</v>
      </c>
      <c r="AA16" s="122">
        <f t="shared" si="5"/>
        <v>-6.5844667598830555E-3</v>
      </c>
      <c r="AB16" s="40"/>
    </row>
    <row r="17" spans="2:27">
      <c r="B17" s="107"/>
      <c r="C17" s="50" t="s">
        <v>5</v>
      </c>
      <c r="D17" s="51" t="s">
        <v>2</v>
      </c>
      <c r="E17" s="1">
        <f t="shared" ref="E17:N17" si="6">E4+E8+E11+E12+E16</f>
        <v>2881619</v>
      </c>
      <c r="F17" s="1">
        <f t="shared" si="6"/>
        <v>2691313.5596654867</v>
      </c>
      <c r="G17" s="1">
        <f t="shared" si="6"/>
        <v>2641811</v>
      </c>
      <c r="H17" s="2">
        <f t="shared" si="6"/>
        <v>2493579</v>
      </c>
      <c r="I17" s="3">
        <f t="shared" si="6"/>
        <v>2369500</v>
      </c>
      <c r="J17" s="3">
        <f t="shared" si="6"/>
        <v>2614575</v>
      </c>
      <c r="K17" s="3">
        <f t="shared" si="6"/>
        <v>2830685</v>
      </c>
      <c r="L17" s="5">
        <f t="shared" si="6"/>
        <v>2745460</v>
      </c>
      <c r="M17" s="2">
        <f t="shared" si="6"/>
        <v>2655558</v>
      </c>
      <c r="N17" s="2">
        <f t="shared" si="6"/>
        <v>2684887</v>
      </c>
      <c r="O17" s="2">
        <f t="shared" ref="O17:S17" si="7">O4+O8+O11+O12+O16</f>
        <v>2483785</v>
      </c>
      <c r="P17" s="2">
        <f>P4+P8+P11+P12+P16</f>
        <v>2444322</v>
      </c>
      <c r="Q17" s="2">
        <f t="shared" si="7"/>
        <v>2398056</v>
      </c>
      <c r="R17" s="20">
        <f t="shared" si="7"/>
        <v>2264275</v>
      </c>
      <c r="S17" s="112">
        <f t="shared" si="7"/>
        <v>2131550</v>
      </c>
      <c r="T17" s="31">
        <f>T4+T8+T11+T12+T16</f>
        <v>2113083</v>
      </c>
      <c r="U17" s="26">
        <f>U4+U8+U11+U12+U16</f>
        <v>2027631</v>
      </c>
      <c r="V17" s="118">
        <f t="shared" si="0"/>
        <v>-853988</v>
      </c>
      <c r="W17" s="122">
        <f t="shared" ref="W17:W33" si="8">V17/E17</f>
        <v>-0.29635701319293078</v>
      </c>
      <c r="X17" s="118">
        <f t="shared" si="2"/>
        <v>-717829</v>
      </c>
      <c r="Y17" s="122">
        <f t="shared" si="3"/>
        <v>-0.26146037458203725</v>
      </c>
      <c r="Z17" s="118">
        <f t="shared" si="4"/>
        <v>-85452</v>
      </c>
      <c r="AA17" s="122">
        <f t="shared" si="5"/>
        <v>-4.0439490545331157E-2</v>
      </c>
    </row>
    <row r="18" spans="2:27">
      <c r="B18" s="105" t="s">
        <v>6</v>
      </c>
      <c r="C18" s="52" t="s">
        <v>7</v>
      </c>
      <c r="D18" s="41" t="s">
        <v>2</v>
      </c>
      <c r="E18" s="53">
        <v>632</v>
      </c>
      <c r="F18" s="53">
        <v>571</v>
      </c>
      <c r="G18" s="54">
        <v>551</v>
      </c>
      <c r="H18" s="55">
        <v>543</v>
      </c>
      <c r="I18" s="56">
        <v>536</v>
      </c>
      <c r="J18" s="56">
        <v>460</v>
      </c>
      <c r="K18" s="56">
        <v>455</v>
      </c>
      <c r="L18" s="54">
        <v>453</v>
      </c>
      <c r="M18" s="55">
        <v>285</v>
      </c>
      <c r="N18" s="55">
        <v>285</v>
      </c>
      <c r="O18" s="55">
        <v>267</v>
      </c>
      <c r="P18" s="55">
        <v>279</v>
      </c>
      <c r="Q18" s="55">
        <v>256</v>
      </c>
      <c r="R18" s="57">
        <v>246</v>
      </c>
      <c r="S18" s="113">
        <v>216</v>
      </c>
      <c r="T18" s="58">
        <v>209</v>
      </c>
      <c r="U18" s="59">
        <v>218</v>
      </c>
      <c r="V18" s="118">
        <f t="shared" si="0"/>
        <v>-414</v>
      </c>
      <c r="W18" s="122">
        <f t="shared" si="8"/>
        <v>-0.65506329113924056</v>
      </c>
      <c r="X18" s="118">
        <f t="shared" si="2"/>
        <v>-235</v>
      </c>
      <c r="Y18" s="122">
        <f t="shared" si="3"/>
        <v>-0.51876379690949226</v>
      </c>
      <c r="Z18" s="118">
        <f t="shared" si="4"/>
        <v>9</v>
      </c>
      <c r="AA18" s="122">
        <f t="shared" si="5"/>
        <v>4.3062200956937802E-2</v>
      </c>
    </row>
    <row r="19" spans="2:27">
      <c r="B19" s="106"/>
      <c r="C19" s="52" t="s">
        <v>4</v>
      </c>
      <c r="D19" s="41" t="s">
        <v>2</v>
      </c>
      <c r="E19" s="53">
        <v>8</v>
      </c>
      <c r="F19" s="53">
        <v>3</v>
      </c>
      <c r="G19" s="54">
        <v>2</v>
      </c>
      <c r="H19" s="55">
        <v>2</v>
      </c>
      <c r="I19" s="56">
        <v>2</v>
      </c>
      <c r="J19" s="56">
        <v>2</v>
      </c>
      <c r="K19" s="56">
        <v>2</v>
      </c>
      <c r="L19" s="54">
        <v>2</v>
      </c>
      <c r="M19" s="55">
        <v>2</v>
      </c>
      <c r="N19" s="55">
        <v>2</v>
      </c>
      <c r="O19" s="55">
        <v>2</v>
      </c>
      <c r="P19" s="55">
        <v>2</v>
      </c>
      <c r="Q19" s="55">
        <v>2</v>
      </c>
      <c r="R19" s="57">
        <v>2</v>
      </c>
      <c r="S19" s="113">
        <v>2</v>
      </c>
      <c r="T19" s="58">
        <v>5</v>
      </c>
      <c r="U19" s="59">
        <v>5</v>
      </c>
      <c r="V19" s="118">
        <f t="shared" si="0"/>
        <v>-3</v>
      </c>
      <c r="W19" s="122">
        <f t="shared" si="8"/>
        <v>-0.375</v>
      </c>
      <c r="X19" s="118">
        <f t="shared" si="2"/>
        <v>3</v>
      </c>
      <c r="Y19" s="122">
        <f t="shared" si="3"/>
        <v>1.5</v>
      </c>
      <c r="Z19" s="118">
        <f t="shared" si="4"/>
        <v>0</v>
      </c>
      <c r="AA19" s="122">
        <f t="shared" si="5"/>
        <v>0</v>
      </c>
    </row>
    <row r="20" spans="2:27">
      <c r="B20" s="106"/>
      <c r="C20" s="52" t="s">
        <v>8</v>
      </c>
      <c r="D20" s="41" t="s">
        <v>9</v>
      </c>
      <c r="E20" s="53">
        <v>8550</v>
      </c>
      <c r="F20" s="53">
        <v>14250</v>
      </c>
      <c r="G20" s="54">
        <v>14250</v>
      </c>
      <c r="H20" s="55">
        <v>14250</v>
      </c>
      <c r="I20" s="56">
        <v>14250</v>
      </c>
      <c r="J20" s="56">
        <v>14250</v>
      </c>
      <c r="K20" s="56">
        <v>14250</v>
      </c>
      <c r="L20" s="54">
        <v>14250</v>
      </c>
      <c r="M20" s="55">
        <v>14250</v>
      </c>
      <c r="N20" s="55">
        <v>14250</v>
      </c>
      <c r="O20" s="55">
        <v>14250</v>
      </c>
      <c r="P20" s="55">
        <v>14250</v>
      </c>
      <c r="Q20" s="55">
        <v>14250</v>
      </c>
      <c r="R20" s="57">
        <v>14250</v>
      </c>
      <c r="S20" s="113">
        <v>14250</v>
      </c>
      <c r="T20" s="58">
        <v>14250</v>
      </c>
      <c r="U20" s="59">
        <v>14250</v>
      </c>
      <c r="V20" s="118">
        <f t="shared" si="0"/>
        <v>5700</v>
      </c>
      <c r="W20" s="122">
        <f t="shared" si="8"/>
        <v>0.66666666666666663</v>
      </c>
      <c r="X20" s="118">
        <f t="shared" si="2"/>
        <v>0</v>
      </c>
      <c r="Y20" s="122">
        <f t="shared" si="3"/>
        <v>0</v>
      </c>
      <c r="Z20" s="118">
        <f t="shared" si="4"/>
        <v>0</v>
      </c>
      <c r="AA20" s="122">
        <f t="shared" si="5"/>
        <v>0</v>
      </c>
    </row>
    <row r="21" spans="2:27">
      <c r="B21" s="106"/>
      <c r="C21" s="52" t="s">
        <v>10</v>
      </c>
      <c r="D21" s="41" t="s">
        <v>2</v>
      </c>
      <c r="E21" s="53">
        <v>806</v>
      </c>
      <c r="F21" s="53">
        <v>818</v>
      </c>
      <c r="G21" s="54">
        <v>800</v>
      </c>
      <c r="H21" s="55">
        <v>849</v>
      </c>
      <c r="I21" s="56">
        <v>828</v>
      </c>
      <c r="J21" s="56">
        <v>844</v>
      </c>
      <c r="K21" s="56">
        <v>837</v>
      </c>
      <c r="L21" s="54">
        <v>859</v>
      </c>
      <c r="M21" s="56">
        <v>793</v>
      </c>
      <c r="N21" s="56">
        <v>816</v>
      </c>
      <c r="O21" s="56">
        <v>817</v>
      </c>
      <c r="P21" s="56">
        <v>864</v>
      </c>
      <c r="Q21" s="56">
        <v>861</v>
      </c>
      <c r="R21" s="60">
        <v>791</v>
      </c>
      <c r="S21" s="113">
        <v>825</v>
      </c>
      <c r="T21" s="58">
        <v>832</v>
      </c>
      <c r="U21" s="59">
        <v>854</v>
      </c>
      <c r="V21" s="118">
        <f t="shared" si="0"/>
        <v>48</v>
      </c>
      <c r="W21" s="122">
        <f t="shared" si="8"/>
        <v>5.9553349875930521E-2</v>
      </c>
      <c r="X21" s="118">
        <f t="shared" si="2"/>
        <v>-5</v>
      </c>
      <c r="Y21" s="122">
        <f t="shared" si="3"/>
        <v>-5.8207217694994182E-3</v>
      </c>
      <c r="Z21" s="118">
        <f t="shared" si="4"/>
        <v>22</v>
      </c>
      <c r="AA21" s="122">
        <f t="shared" si="5"/>
        <v>2.6442307692307692E-2</v>
      </c>
    </row>
    <row r="22" spans="2:27">
      <c r="B22" s="106"/>
      <c r="C22" s="52" t="s">
        <v>11</v>
      </c>
      <c r="D22" s="41" t="s">
        <v>2</v>
      </c>
      <c r="E22" s="53">
        <v>676</v>
      </c>
      <c r="F22" s="53">
        <v>284</v>
      </c>
      <c r="G22" s="54">
        <v>276</v>
      </c>
      <c r="H22" s="55">
        <v>276</v>
      </c>
      <c r="I22" s="56">
        <v>344</v>
      </c>
      <c r="J22" s="56">
        <v>332</v>
      </c>
      <c r="K22" s="56">
        <v>344</v>
      </c>
      <c r="L22" s="54">
        <v>300</v>
      </c>
      <c r="M22" s="56">
        <v>260</v>
      </c>
      <c r="N22" s="56">
        <v>240</v>
      </c>
      <c r="O22" s="56">
        <v>260</v>
      </c>
      <c r="P22" s="56">
        <v>260</v>
      </c>
      <c r="Q22" s="56">
        <v>256</v>
      </c>
      <c r="R22" s="60">
        <v>240</v>
      </c>
      <c r="S22" s="113">
        <v>248</v>
      </c>
      <c r="T22" s="58">
        <v>406</v>
      </c>
      <c r="U22" s="59">
        <v>355</v>
      </c>
      <c r="V22" s="118">
        <f t="shared" si="0"/>
        <v>-321</v>
      </c>
      <c r="W22" s="122">
        <f t="shared" si="8"/>
        <v>-0.47485207100591714</v>
      </c>
      <c r="X22" s="118">
        <f t="shared" si="2"/>
        <v>55</v>
      </c>
      <c r="Y22" s="122">
        <f t="shared" si="3"/>
        <v>0.18333333333333332</v>
      </c>
      <c r="Z22" s="118">
        <f t="shared" si="4"/>
        <v>-51</v>
      </c>
      <c r="AA22" s="122">
        <f t="shared" si="5"/>
        <v>-0.12561576354679804</v>
      </c>
    </row>
    <row r="23" spans="2:27">
      <c r="B23" s="106"/>
      <c r="C23" s="52" t="s">
        <v>12</v>
      </c>
      <c r="D23" s="41" t="s">
        <v>2</v>
      </c>
      <c r="E23" s="53">
        <v>4476</v>
      </c>
      <c r="F23" s="53">
        <v>2629</v>
      </c>
      <c r="G23" s="54">
        <v>2629</v>
      </c>
      <c r="H23" s="55">
        <v>2629</v>
      </c>
      <c r="I23" s="56">
        <v>2629</v>
      </c>
      <c r="J23" s="56">
        <v>2833</v>
      </c>
      <c r="K23" s="56">
        <v>2833</v>
      </c>
      <c r="L23" s="54">
        <v>2833</v>
      </c>
      <c r="M23" s="56">
        <v>2833</v>
      </c>
      <c r="N23" s="56">
        <v>2833</v>
      </c>
      <c r="O23" s="56">
        <v>1649</v>
      </c>
      <c r="P23" s="56">
        <v>1767</v>
      </c>
      <c r="Q23" s="56">
        <v>1661</v>
      </c>
      <c r="R23" s="60">
        <v>1576</v>
      </c>
      <c r="S23" s="113">
        <v>1529</v>
      </c>
      <c r="T23" s="58">
        <v>1119</v>
      </c>
      <c r="U23" s="59">
        <v>1150</v>
      </c>
      <c r="V23" s="118">
        <f t="shared" si="0"/>
        <v>-3326</v>
      </c>
      <c r="W23" s="122">
        <f t="shared" si="8"/>
        <v>-0.74307417336907955</v>
      </c>
      <c r="X23" s="118">
        <f t="shared" si="2"/>
        <v>-1683</v>
      </c>
      <c r="Y23" s="122">
        <f t="shared" si="3"/>
        <v>-0.59406989057536186</v>
      </c>
      <c r="Z23" s="118">
        <f t="shared" si="4"/>
        <v>31</v>
      </c>
      <c r="AA23" s="122">
        <f t="shared" si="5"/>
        <v>2.7703306523681859E-2</v>
      </c>
    </row>
    <row r="24" spans="2:27">
      <c r="B24" s="106"/>
      <c r="C24" s="52" t="s">
        <v>13</v>
      </c>
      <c r="D24" s="41" t="s">
        <v>2</v>
      </c>
      <c r="E24" s="53">
        <v>392</v>
      </c>
      <c r="F24" s="53">
        <v>247</v>
      </c>
      <c r="G24" s="54">
        <v>249</v>
      </c>
      <c r="H24" s="55">
        <v>249</v>
      </c>
      <c r="I24" s="56">
        <v>249</v>
      </c>
      <c r="J24" s="56">
        <v>249</v>
      </c>
      <c r="K24" s="56">
        <v>249</v>
      </c>
      <c r="L24" s="54">
        <v>249</v>
      </c>
      <c r="M24" s="56">
        <v>249</v>
      </c>
      <c r="N24" s="56">
        <v>249</v>
      </c>
      <c r="O24" s="56">
        <v>98</v>
      </c>
      <c r="P24" s="56">
        <v>107</v>
      </c>
      <c r="Q24" s="56">
        <v>112</v>
      </c>
      <c r="R24" s="60">
        <v>93</v>
      </c>
      <c r="S24" s="113">
        <v>89</v>
      </c>
      <c r="T24" s="58">
        <v>71</v>
      </c>
      <c r="U24" s="59">
        <v>73</v>
      </c>
      <c r="V24" s="118">
        <f t="shared" si="0"/>
        <v>-319</v>
      </c>
      <c r="W24" s="122">
        <f t="shared" si="8"/>
        <v>-0.81377551020408168</v>
      </c>
      <c r="X24" s="118">
        <f t="shared" si="2"/>
        <v>-176</v>
      </c>
      <c r="Y24" s="122">
        <f t="shared" si="3"/>
        <v>-0.70682730923694781</v>
      </c>
      <c r="Z24" s="118">
        <f t="shared" si="4"/>
        <v>2</v>
      </c>
      <c r="AA24" s="122">
        <f t="shared" si="5"/>
        <v>2.8169014084507043E-2</v>
      </c>
    </row>
    <row r="25" spans="2:27">
      <c r="B25" s="107"/>
      <c r="C25" s="50" t="s">
        <v>5</v>
      </c>
      <c r="D25" s="51" t="s">
        <v>2</v>
      </c>
      <c r="E25" s="4">
        <v>15540</v>
      </c>
      <c r="F25" s="4">
        <v>18802</v>
      </c>
      <c r="G25" s="5">
        <v>18757</v>
      </c>
      <c r="H25" s="2">
        <v>18798</v>
      </c>
      <c r="I25" s="3">
        <v>18838</v>
      </c>
      <c r="J25" s="3">
        <v>18970</v>
      </c>
      <c r="K25" s="3">
        <v>18970</v>
      </c>
      <c r="L25" s="5">
        <v>18946</v>
      </c>
      <c r="M25" s="3">
        <v>18672</v>
      </c>
      <c r="N25" s="3">
        <v>18675</v>
      </c>
      <c r="O25" s="3">
        <v>17343</v>
      </c>
      <c r="P25" s="3">
        <v>17529</v>
      </c>
      <c r="Q25" s="3">
        <v>17398</v>
      </c>
      <c r="R25" s="21">
        <v>17198</v>
      </c>
      <c r="S25" s="112">
        <v>17159</v>
      </c>
      <c r="T25" s="31">
        <v>16892</v>
      </c>
      <c r="U25" s="26">
        <v>16905</v>
      </c>
      <c r="V25" s="118">
        <f t="shared" si="0"/>
        <v>1365</v>
      </c>
      <c r="W25" s="122">
        <f t="shared" si="8"/>
        <v>8.7837837837837843E-2</v>
      </c>
      <c r="X25" s="118">
        <f t="shared" si="2"/>
        <v>-2041</v>
      </c>
      <c r="Y25" s="122">
        <f t="shared" si="3"/>
        <v>-0.1077272247440093</v>
      </c>
      <c r="Z25" s="118">
        <f t="shared" si="4"/>
        <v>13</v>
      </c>
      <c r="AA25" s="122">
        <f t="shared" si="5"/>
        <v>7.6959507459152261E-4</v>
      </c>
    </row>
    <row r="26" spans="2:27">
      <c r="B26" s="105" t="s">
        <v>14</v>
      </c>
      <c r="C26" s="52" t="s">
        <v>7</v>
      </c>
      <c r="D26" s="41" t="s">
        <v>2</v>
      </c>
      <c r="E26" s="53">
        <v>10409</v>
      </c>
      <c r="F26" s="53">
        <v>8320</v>
      </c>
      <c r="G26" s="54">
        <v>8082</v>
      </c>
      <c r="H26" s="55">
        <v>7989</v>
      </c>
      <c r="I26" s="56">
        <v>7921</v>
      </c>
      <c r="J26" s="56">
        <v>4860</v>
      </c>
      <c r="K26" s="56">
        <v>4777</v>
      </c>
      <c r="L26" s="54">
        <v>4750</v>
      </c>
      <c r="M26" s="56">
        <v>3320</v>
      </c>
      <c r="N26" s="56">
        <v>3317</v>
      </c>
      <c r="O26" s="56">
        <v>3052</v>
      </c>
      <c r="P26" s="56">
        <v>3105</v>
      </c>
      <c r="Q26" s="56">
        <v>3013</v>
      </c>
      <c r="R26" s="60">
        <v>2911</v>
      </c>
      <c r="S26" s="113">
        <v>2634</v>
      </c>
      <c r="T26" s="58">
        <v>2554</v>
      </c>
      <c r="U26" s="59">
        <v>2628</v>
      </c>
      <c r="V26" s="118">
        <f t="shared" si="0"/>
        <v>-7781</v>
      </c>
      <c r="W26" s="122">
        <f t="shared" si="8"/>
        <v>-0.74752617926794118</v>
      </c>
      <c r="X26" s="118">
        <f t="shared" si="2"/>
        <v>-2122</v>
      </c>
      <c r="Y26" s="122">
        <f t="shared" si="3"/>
        <v>-0.44673684210526315</v>
      </c>
      <c r="Z26" s="118">
        <f t="shared" si="4"/>
        <v>74</v>
      </c>
      <c r="AA26" s="122">
        <f t="shared" si="5"/>
        <v>2.8974158183241974E-2</v>
      </c>
    </row>
    <row r="27" spans="2:27">
      <c r="B27" s="106"/>
      <c r="C27" s="52" t="s">
        <v>4</v>
      </c>
      <c r="D27" s="41" t="s">
        <v>2</v>
      </c>
      <c r="E27" s="53">
        <v>796</v>
      </c>
      <c r="F27" s="53">
        <v>1740</v>
      </c>
      <c r="G27" s="54">
        <v>1633</v>
      </c>
      <c r="H27" s="55">
        <v>1594</v>
      </c>
      <c r="I27" s="56">
        <v>1600</v>
      </c>
      <c r="J27" s="56">
        <v>1532</v>
      </c>
      <c r="K27" s="56">
        <v>1544</v>
      </c>
      <c r="L27" s="54">
        <v>1535</v>
      </c>
      <c r="M27" s="56">
        <v>1523</v>
      </c>
      <c r="N27" s="56">
        <v>1532</v>
      </c>
      <c r="O27" s="56">
        <v>1508</v>
      </c>
      <c r="P27" s="56">
        <v>1484</v>
      </c>
      <c r="Q27" s="56">
        <v>1520</v>
      </c>
      <c r="R27" s="60">
        <v>1579</v>
      </c>
      <c r="S27" s="113">
        <v>1511</v>
      </c>
      <c r="T27" s="58">
        <v>930</v>
      </c>
      <c r="U27" s="59">
        <v>915</v>
      </c>
      <c r="V27" s="118">
        <f t="shared" si="0"/>
        <v>119</v>
      </c>
      <c r="W27" s="122">
        <f t="shared" si="8"/>
        <v>0.14949748743718594</v>
      </c>
      <c r="X27" s="118">
        <f t="shared" si="2"/>
        <v>-620</v>
      </c>
      <c r="Y27" s="122">
        <f t="shared" si="3"/>
        <v>-0.40390879478827363</v>
      </c>
      <c r="Z27" s="118">
        <f t="shared" si="4"/>
        <v>-15</v>
      </c>
      <c r="AA27" s="122">
        <f t="shared" si="5"/>
        <v>-1.6129032258064516E-2</v>
      </c>
    </row>
    <row r="28" spans="2:27">
      <c r="B28" s="106"/>
      <c r="C28" s="52" t="s">
        <v>10</v>
      </c>
      <c r="D28" s="41" t="s">
        <v>2</v>
      </c>
      <c r="E28" s="53">
        <v>1588</v>
      </c>
      <c r="F28" s="53">
        <v>1928</v>
      </c>
      <c r="G28" s="54">
        <v>1815</v>
      </c>
      <c r="H28" s="55">
        <v>1898</v>
      </c>
      <c r="I28" s="56">
        <v>1865</v>
      </c>
      <c r="J28" s="56">
        <v>1898</v>
      </c>
      <c r="K28" s="56">
        <v>1892</v>
      </c>
      <c r="L28" s="54">
        <v>1931</v>
      </c>
      <c r="M28" s="56">
        <v>1779</v>
      </c>
      <c r="N28" s="56">
        <v>1830</v>
      </c>
      <c r="O28" s="56">
        <v>1836</v>
      </c>
      <c r="P28" s="56">
        <v>1922</v>
      </c>
      <c r="Q28" s="56">
        <v>1877</v>
      </c>
      <c r="R28" s="60">
        <v>1719</v>
      </c>
      <c r="S28" s="113">
        <v>1797</v>
      </c>
      <c r="T28" s="58">
        <v>1585</v>
      </c>
      <c r="U28" s="59">
        <v>1627</v>
      </c>
      <c r="V28" s="118">
        <f t="shared" si="0"/>
        <v>39</v>
      </c>
      <c r="W28" s="122">
        <f t="shared" si="8"/>
        <v>2.4559193954659948E-2</v>
      </c>
      <c r="X28" s="118">
        <f t="shared" si="2"/>
        <v>-304</v>
      </c>
      <c r="Y28" s="122">
        <f t="shared" si="3"/>
        <v>-0.15743138270326257</v>
      </c>
      <c r="Z28" s="118">
        <f t="shared" si="4"/>
        <v>42</v>
      </c>
      <c r="AA28" s="122">
        <f t="shared" si="5"/>
        <v>2.6498422712933754E-2</v>
      </c>
    </row>
    <row r="29" spans="2:27">
      <c r="B29" s="106"/>
      <c r="C29" s="52" t="s">
        <v>13</v>
      </c>
      <c r="D29" s="41" t="s">
        <v>2</v>
      </c>
      <c r="E29" s="53">
        <v>4545</v>
      </c>
      <c r="F29" s="53">
        <v>2906</v>
      </c>
      <c r="G29" s="54">
        <v>2947</v>
      </c>
      <c r="H29" s="55">
        <v>2947</v>
      </c>
      <c r="I29" s="56">
        <v>2947</v>
      </c>
      <c r="J29" s="56">
        <v>2947</v>
      </c>
      <c r="K29" s="56">
        <v>2947</v>
      </c>
      <c r="L29" s="54">
        <v>2947</v>
      </c>
      <c r="M29" s="56">
        <v>1290</v>
      </c>
      <c r="N29" s="56">
        <v>1290</v>
      </c>
      <c r="O29" s="56">
        <v>381</v>
      </c>
      <c r="P29" s="56">
        <v>414</v>
      </c>
      <c r="Q29" s="56">
        <v>480</v>
      </c>
      <c r="R29" s="60">
        <v>349</v>
      </c>
      <c r="S29" s="113">
        <v>331</v>
      </c>
      <c r="T29" s="58">
        <v>268</v>
      </c>
      <c r="U29" s="59">
        <v>283</v>
      </c>
      <c r="V29" s="118">
        <f t="shared" si="0"/>
        <v>-4262</v>
      </c>
      <c r="W29" s="122">
        <f t="shared" si="8"/>
        <v>-0.93773377337733776</v>
      </c>
      <c r="X29" s="118">
        <f t="shared" si="2"/>
        <v>-2664</v>
      </c>
      <c r="Y29" s="122">
        <f t="shared" si="3"/>
        <v>-0.90397013912453339</v>
      </c>
      <c r="Z29" s="118">
        <f t="shared" si="4"/>
        <v>15</v>
      </c>
      <c r="AA29" s="122">
        <f t="shared" si="5"/>
        <v>5.5970149253731345E-2</v>
      </c>
    </row>
    <row r="30" spans="2:27">
      <c r="B30" s="106"/>
      <c r="C30" s="52" t="s">
        <v>15</v>
      </c>
      <c r="D30" s="41" t="s">
        <v>2</v>
      </c>
      <c r="E30" s="53">
        <v>751</v>
      </c>
      <c r="F30" s="53">
        <v>483</v>
      </c>
      <c r="G30" s="54">
        <v>489</v>
      </c>
      <c r="H30" s="55">
        <v>468</v>
      </c>
      <c r="I30" s="56">
        <v>480</v>
      </c>
      <c r="J30" s="56">
        <v>453</v>
      </c>
      <c r="K30" s="56">
        <v>438</v>
      </c>
      <c r="L30" s="54">
        <v>432</v>
      </c>
      <c r="M30" s="56">
        <v>387</v>
      </c>
      <c r="N30" s="56">
        <v>384</v>
      </c>
      <c r="O30" s="56">
        <v>343</v>
      </c>
      <c r="P30" s="56">
        <v>337</v>
      </c>
      <c r="Q30" s="56">
        <v>319</v>
      </c>
      <c r="R30" s="60">
        <v>316</v>
      </c>
      <c r="S30" s="113">
        <v>304</v>
      </c>
      <c r="T30" s="58">
        <v>295</v>
      </c>
      <c r="U30" s="59">
        <v>280</v>
      </c>
      <c r="V30" s="118">
        <f t="shared" si="0"/>
        <v>-471</v>
      </c>
      <c r="W30" s="122">
        <f t="shared" si="8"/>
        <v>-0.6271637816245007</v>
      </c>
      <c r="X30" s="118">
        <f t="shared" si="2"/>
        <v>-152</v>
      </c>
      <c r="Y30" s="122">
        <f t="shared" si="3"/>
        <v>-0.35185185185185186</v>
      </c>
      <c r="Z30" s="118">
        <f t="shared" si="4"/>
        <v>-15</v>
      </c>
      <c r="AA30" s="122">
        <f t="shared" si="5"/>
        <v>-5.0847457627118647E-2</v>
      </c>
    </row>
    <row r="31" spans="2:27">
      <c r="B31" s="106"/>
      <c r="C31" s="50" t="s">
        <v>5</v>
      </c>
      <c r="D31" s="61" t="s">
        <v>2</v>
      </c>
      <c r="E31" s="4">
        <v>18089</v>
      </c>
      <c r="F31" s="4">
        <v>15377</v>
      </c>
      <c r="G31" s="5">
        <v>14966</v>
      </c>
      <c r="H31" s="2">
        <v>14896</v>
      </c>
      <c r="I31" s="3">
        <v>14813</v>
      </c>
      <c r="J31" s="3">
        <v>11690</v>
      </c>
      <c r="K31" s="3">
        <v>11598</v>
      </c>
      <c r="L31" s="5">
        <v>11595</v>
      </c>
      <c r="M31" s="3">
        <v>8299</v>
      </c>
      <c r="N31" s="3">
        <v>8353</v>
      </c>
      <c r="O31" s="3">
        <v>7120</v>
      </c>
      <c r="P31" s="3">
        <v>7262</v>
      </c>
      <c r="Q31" s="3">
        <v>7209</v>
      </c>
      <c r="R31" s="21">
        <v>6874</v>
      </c>
      <c r="S31" s="112">
        <v>6577</v>
      </c>
      <c r="T31" s="31">
        <v>5632</v>
      </c>
      <c r="U31" s="26">
        <v>5733</v>
      </c>
      <c r="V31" s="118">
        <f t="shared" si="0"/>
        <v>-12356</v>
      </c>
      <c r="W31" s="122">
        <f t="shared" si="8"/>
        <v>-0.68306705732765771</v>
      </c>
      <c r="X31" s="118">
        <f t="shared" si="2"/>
        <v>-5862</v>
      </c>
      <c r="Y31" s="122">
        <f t="shared" si="3"/>
        <v>-0.50556274256144895</v>
      </c>
      <c r="Z31" s="118">
        <f t="shared" si="4"/>
        <v>101</v>
      </c>
      <c r="AA31" s="122">
        <f t="shared" si="5"/>
        <v>1.7933238636363636E-2</v>
      </c>
    </row>
    <row r="32" spans="2:27">
      <c r="B32" s="108" t="s">
        <v>16</v>
      </c>
      <c r="C32" s="62" t="s">
        <v>17</v>
      </c>
      <c r="D32" s="41" t="s">
        <v>2</v>
      </c>
      <c r="E32" s="63">
        <v>2500</v>
      </c>
      <c r="F32" s="63">
        <v>32429</v>
      </c>
      <c r="G32" s="64">
        <v>37627</v>
      </c>
      <c r="H32" s="65">
        <v>41871</v>
      </c>
      <c r="I32" s="66">
        <v>47062</v>
      </c>
      <c r="J32" s="66">
        <v>52979</v>
      </c>
      <c r="K32" s="66">
        <v>59787</v>
      </c>
      <c r="L32" s="64">
        <v>79144</v>
      </c>
      <c r="M32" s="66">
        <v>88309</v>
      </c>
      <c r="N32" s="66">
        <v>96082</v>
      </c>
      <c r="O32" s="66">
        <v>103882</v>
      </c>
      <c r="P32" s="66">
        <v>109100</v>
      </c>
      <c r="Q32" s="66">
        <v>113762</v>
      </c>
      <c r="R32" s="67">
        <v>120301</v>
      </c>
      <c r="S32" s="110">
        <v>125864</v>
      </c>
      <c r="T32" s="68">
        <v>124261</v>
      </c>
      <c r="U32" s="39">
        <v>106456</v>
      </c>
      <c r="V32" s="118">
        <f t="shared" si="0"/>
        <v>103956</v>
      </c>
      <c r="W32" s="122">
        <f t="shared" si="8"/>
        <v>41.5824</v>
      </c>
      <c r="X32" s="118">
        <f t="shared" si="2"/>
        <v>27312</v>
      </c>
      <c r="Y32" s="122">
        <f t="shared" si="3"/>
        <v>0.3450924896391388</v>
      </c>
      <c r="Z32" s="118">
        <f t="shared" si="4"/>
        <v>-17805</v>
      </c>
      <c r="AA32" s="122">
        <f t="shared" si="5"/>
        <v>-0.14328711341450656</v>
      </c>
    </row>
    <row r="33" spans="2:27">
      <c r="B33" s="108"/>
      <c r="C33" s="62" t="s">
        <v>18</v>
      </c>
      <c r="D33" s="41" t="s">
        <v>2</v>
      </c>
      <c r="E33" s="63">
        <v>1345</v>
      </c>
      <c r="F33" s="63">
        <v>899</v>
      </c>
      <c r="G33" s="64">
        <v>811</v>
      </c>
      <c r="H33" s="65">
        <v>802</v>
      </c>
      <c r="I33" s="66">
        <v>799</v>
      </c>
      <c r="J33" s="66">
        <v>808</v>
      </c>
      <c r="K33" s="66">
        <v>802</v>
      </c>
      <c r="L33" s="64">
        <v>6083</v>
      </c>
      <c r="M33" s="66">
        <v>6437</v>
      </c>
      <c r="N33" s="66">
        <v>6661</v>
      </c>
      <c r="O33" s="66">
        <v>7079</v>
      </c>
      <c r="P33" s="66">
        <v>7435</v>
      </c>
      <c r="Q33" s="66">
        <v>7689</v>
      </c>
      <c r="R33" s="67">
        <v>7822</v>
      </c>
      <c r="S33" s="110">
        <v>7645</v>
      </c>
      <c r="T33" s="68">
        <v>7380</v>
      </c>
      <c r="U33" s="39">
        <v>6443</v>
      </c>
      <c r="V33" s="118">
        <f t="shared" si="0"/>
        <v>5098</v>
      </c>
      <c r="W33" s="122">
        <f t="shared" si="8"/>
        <v>3.7903345724907065</v>
      </c>
      <c r="X33" s="118">
        <f t="shared" si="2"/>
        <v>360</v>
      </c>
      <c r="Y33" s="122">
        <f t="shared" si="3"/>
        <v>5.9181325004109817E-2</v>
      </c>
      <c r="Z33" s="118">
        <f t="shared" si="4"/>
        <v>-937</v>
      </c>
      <c r="AA33" s="122">
        <f t="shared" si="5"/>
        <v>-0.12696476964769648</v>
      </c>
    </row>
    <row r="34" spans="2:27">
      <c r="B34" s="108"/>
      <c r="C34" s="62" t="s">
        <v>19</v>
      </c>
      <c r="D34" s="41" t="s">
        <v>2</v>
      </c>
      <c r="E34" s="63">
        <v>0</v>
      </c>
      <c r="F34" s="63">
        <v>17</v>
      </c>
      <c r="G34" s="64">
        <v>17</v>
      </c>
      <c r="H34" s="65">
        <v>19</v>
      </c>
      <c r="I34" s="66">
        <v>19</v>
      </c>
      <c r="J34" s="66">
        <v>19</v>
      </c>
      <c r="K34" s="66">
        <v>19</v>
      </c>
      <c r="L34" s="64">
        <v>25</v>
      </c>
      <c r="M34" s="66">
        <v>25</v>
      </c>
      <c r="N34" s="66">
        <v>25</v>
      </c>
      <c r="O34" s="66">
        <v>25</v>
      </c>
      <c r="P34" s="66">
        <v>26</v>
      </c>
      <c r="Q34" s="66">
        <v>26</v>
      </c>
      <c r="R34" s="67">
        <v>26</v>
      </c>
      <c r="S34" s="110">
        <v>26</v>
      </c>
      <c r="T34" s="68">
        <v>25</v>
      </c>
      <c r="U34" s="39">
        <v>23</v>
      </c>
      <c r="V34" s="118">
        <f t="shared" si="0"/>
        <v>23</v>
      </c>
      <c r="W34" s="123" t="s">
        <v>54</v>
      </c>
      <c r="X34" s="118">
        <f t="shared" si="2"/>
        <v>-2</v>
      </c>
      <c r="Y34" s="122">
        <f t="shared" si="3"/>
        <v>-0.08</v>
      </c>
      <c r="Z34" s="118">
        <f t="shared" si="4"/>
        <v>-2</v>
      </c>
      <c r="AA34" s="122">
        <f t="shared" si="5"/>
        <v>-0.08</v>
      </c>
    </row>
    <row r="35" spans="2:27">
      <c r="B35" s="108"/>
      <c r="C35" s="62" t="s">
        <v>20</v>
      </c>
      <c r="D35" s="41" t="s">
        <v>2</v>
      </c>
      <c r="E35" s="63">
        <v>4063</v>
      </c>
      <c r="F35" s="63">
        <v>2410</v>
      </c>
      <c r="G35" s="64">
        <v>2524</v>
      </c>
      <c r="H35" s="65">
        <v>2238</v>
      </c>
      <c r="I35" s="66">
        <v>1757</v>
      </c>
      <c r="J35" s="66">
        <v>1668</v>
      </c>
      <c r="K35" s="66">
        <v>1456</v>
      </c>
      <c r="L35" s="64">
        <v>1334</v>
      </c>
      <c r="M35" s="66">
        <v>1366</v>
      </c>
      <c r="N35" s="66">
        <v>1448</v>
      </c>
      <c r="O35" s="66">
        <v>1567</v>
      </c>
      <c r="P35" s="66">
        <v>1593</v>
      </c>
      <c r="Q35" s="66">
        <v>1431</v>
      </c>
      <c r="R35" s="67">
        <v>1502</v>
      </c>
      <c r="S35" s="110">
        <v>1722</v>
      </c>
      <c r="T35" s="68">
        <v>1503</v>
      </c>
      <c r="U35" s="39">
        <v>1059</v>
      </c>
      <c r="V35" s="118">
        <f t="shared" si="0"/>
        <v>-3004</v>
      </c>
      <c r="W35" s="122">
        <f t="shared" ref="W35:W41" si="9">V35/E35</f>
        <v>-0.73935515628845683</v>
      </c>
      <c r="X35" s="118">
        <f t="shared" si="2"/>
        <v>-275</v>
      </c>
      <c r="Y35" s="122">
        <f t="shared" si="3"/>
        <v>-0.20614692653673164</v>
      </c>
      <c r="Z35" s="118">
        <f t="shared" si="4"/>
        <v>-444</v>
      </c>
      <c r="AA35" s="122">
        <f t="shared" si="5"/>
        <v>-0.29540918163672653</v>
      </c>
    </row>
    <row r="36" spans="2:27">
      <c r="B36" s="108"/>
      <c r="C36" s="69" t="s">
        <v>5</v>
      </c>
      <c r="D36" s="51" t="s">
        <v>21</v>
      </c>
      <c r="E36" s="6">
        <v>7908</v>
      </c>
      <c r="F36" s="6">
        <v>35755</v>
      </c>
      <c r="G36" s="7">
        <v>40979</v>
      </c>
      <c r="H36" s="8">
        <v>44930</v>
      </c>
      <c r="I36" s="9">
        <v>49637</v>
      </c>
      <c r="J36" s="9">
        <v>55474</v>
      </c>
      <c r="K36" s="9">
        <v>62064</v>
      </c>
      <c r="L36" s="7">
        <v>86586</v>
      </c>
      <c r="M36" s="9">
        <v>96137</v>
      </c>
      <c r="N36" s="9">
        <v>104216</v>
      </c>
      <c r="O36" s="9">
        <v>112553</v>
      </c>
      <c r="P36" s="9">
        <v>118154</v>
      </c>
      <c r="Q36" s="9">
        <v>122908</v>
      </c>
      <c r="R36" s="22">
        <v>129651</v>
      </c>
      <c r="S36" s="114">
        <v>135257</v>
      </c>
      <c r="T36" s="32">
        <v>133169</v>
      </c>
      <c r="U36" s="27">
        <v>113981</v>
      </c>
      <c r="V36" s="118">
        <f t="shared" si="0"/>
        <v>106073</v>
      </c>
      <c r="W36" s="122">
        <f t="shared" si="9"/>
        <v>13.41337885685382</v>
      </c>
      <c r="X36" s="118">
        <f t="shared" si="2"/>
        <v>27395</v>
      </c>
      <c r="Y36" s="122">
        <f t="shared" si="3"/>
        <v>0.31639064051925253</v>
      </c>
      <c r="Z36" s="118">
        <f t="shared" si="4"/>
        <v>-19188</v>
      </c>
      <c r="AA36" s="122">
        <f t="shared" si="5"/>
        <v>-0.14408758795215101</v>
      </c>
    </row>
    <row r="37" spans="2:27">
      <c r="B37" s="108" t="s">
        <v>22</v>
      </c>
      <c r="C37" s="62" t="s">
        <v>23</v>
      </c>
      <c r="D37" s="41" t="s">
        <v>2</v>
      </c>
      <c r="E37" s="63">
        <v>123</v>
      </c>
      <c r="F37" s="63">
        <v>25</v>
      </c>
      <c r="G37" s="64">
        <v>22</v>
      </c>
      <c r="H37" s="65">
        <v>25</v>
      </c>
      <c r="I37" s="66">
        <v>30</v>
      </c>
      <c r="J37" s="66">
        <v>24</v>
      </c>
      <c r="K37" s="66">
        <v>28</v>
      </c>
      <c r="L37" s="64">
        <v>36</v>
      </c>
      <c r="M37" s="66">
        <v>34</v>
      </c>
      <c r="N37" s="66">
        <v>64</v>
      </c>
      <c r="O37" s="66">
        <v>28</v>
      </c>
      <c r="P37" s="66">
        <v>37</v>
      </c>
      <c r="Q37" s="66">
        <v>21</v>
      </c>
      <c r="R37" s="67">
        <v>28</v>
      </c>
      <c r="S37" s="110">
        <v>28</v>
      </c>
      <c r="T37" s="68">
        <v>28</v>
      </c>
      <c r="U37" s="39">
        <v>28</v>
      </c>
      <c r="V37" s="118">
        <f t="shared" si="0"/>
        <v>-95</v>
      </c>
      <c r="W37" s="122">
        <f t="shared" si="9"/>
        <v>-0.77235772357723576</v>
      </c>
      <c r="X37" s="118">
        <f t="shared" si="2"/>
        <v>-8</v>
      </c>
      <c r="Y37" s="122">
        <f t="shared" si="3"/>
        <v>-0.22222222222222221</v>
      </c>
      <c r="Z37" s="118">
        <f t="shared" si="4"/>
        <v>0</v>
      </c>
      <c r="AA37" s="122">
        <f t="shared" si="5"/>
        <v>0</v>
      </c>
    </row>
    <row r="38" spans="2:27">
      <c r="B38" s="108"/>
      <c r="C38" s="69" t="s">
        <v>5</v>
      </c>
      <c r="D38" s="51" t="s">
        <v>2</v>
      </c>
      <c r="E38" s="6">
        <v>123</v>
      </c>
      <c r="F38" s="6">
        <v>25</v>
      </c>
      <c r="G38" s="7">
        <v>22</v>
      </c>
      <c r="H38" s="8">
        <v>25</v>
      </c>
      <c r="I38" s="9">
        <v>30</v>
      </c>
      <c r="J38" s="9">
        <v>24</v>
      </c>
      <c r="K38" s="9">
        <v>28</v>
      </c>
      <c r="L38" s="7">
        <v>36</v>
      </c>
      <c r="M38" s="9">
        <v>34</v>
      </c>
      <c r="N38" s="9">
        <v>64</v>
      </c>
      <c r="O38" s="9">
        <v>28</v>
      </c>
      <c r="P38" s="9">
        <v>37</v>
      </c>
      <c r="Q38" s="9">
        <v>21</v>
      </c>
      <c r="R38" s="22">
        <v>28</v>
      </c>
      <c r="S38" s="114">
        <v>28</v>
      </c>
      <c r="T38" s="32">
        <v>28</v>
      </c>
      <c r="U38" s="27">
        <v>28</v>
      </c>
      <c r="V38" s="118">
        <f t="shared" si="0"/>
        <v>-95</v>
      </c>
      <c r="W38" s="122">
        <f t="shared" si="9"/>
        <v>-0.77235772357723576</v>
      </c>
      <c r="X38" s="118">
        <f t="shared" si="2"/>
        <v>-8</v>
      </c>
      <c r="Y38" s="122">
        <f t="shared" si="3"/>
        <v>-0.22222222222222221</v>
      </c>
      <c r="Z38" s="118">
        <f t="shared" si="4"/>
        <v>0</v>
      </c>
      <c r="AA38" s="122">
        <f t="shared" si="5"/>
        <v>0</v>
      </c>
    </row>
    <row r="39" spans="2:27">
      <c r="B39" s="108" t="s">
        <v>24</v>
      </c>
      <c r="C39" s="62" t="s">
        <v>25</v>
      </c>
      <c r="D39" s="41" t="s">
        <v>2</v>
      </c>
      <c r="E39" s="63">
        <v>18066</v>
      </c>
      <c r="F39" s="63">
        <v>1487</v>
      </c>
      <c r="G39" s="64">
        <v>1541</v>
      </c>
      <c r="H39" s="65">
        <v>1262</v>
      </c>
      <c r="I39" s="66">
        <v>1087</v>
      </c>
      <c r="J39" s="66">
        <v>1309</v>
      </c>
      <c r="K39" s="66">
        <v>1268</v>
      </c>
      <c r="L39" s="64">
        <f>1038+33</f>
        <v>1071</v>
      </c>
      <c r="M39" s="66">
        <f>990+38</f>
        <v>1028</v>
      </c>
      <c r="N39" s="66">
        <f>941+27</f>
        <v>968</v>
      </c>
      <c r="O39" s="66">
        <f>1032+10</f>
        <v>1042</v>
      </c>
      <c r="P39" s="66">
        <f>903+20</f>
        <v>923</v>
      </c>
      <c r="Q39" s="66">
        <f>849+3</f>
        <v>852</v>
      </c>
      <c r="R39" s="67">
        <f>847+17</f>
        <v>864</v>
      </c>
      <c r="S39" s="110">
        <f>815+27</f>
        <v>842</v>
      </c>
      <c r="T39" s="68">
        <v>899</v>
      </c>
      <c r="U39" s="39">
        <v>895</v>
      </c>
      <c r="V39" s="118">
        <f t="shared" si="0"/>
        <v>-17171</v>
      </c>
      <c r="W39" s="122">
        <f t="shared" si="9"/>
        <v>-0.95045942654710502</v>
      </c>
      <c r="X39" s="118">
        <f t="shared" si="2"/>
        <v>-176</v>
      </c>
      <c r="Y39" s="122">
        <f t="shared" si="3"/>
        <v>-0.16433239962651727</v>
      </c>
      <c r="Z39" s="118">
        <f t="shared" si="4"/>
        <v>-4</v>
      </c>
      <c r="AA39" s="122">
        <f t="shared" si="5"/>
        <v>-4.4493882091212458E-3</v>
      </c>
    </row>
    <row r="40" spans="2:27">
      <c r="B40" s="99"/>
      <c r="C40" s="70" t="s">
        <v>5</v>
      </c>
      <c r="D40" s="71" t="s">
        <v>2</v>
      </c>
      <c r="E40" s="10">
        <f>E39</f>
        <v>18066</v>
      </c>
      <c r="F40" s="10">
        <f t="shared" ref="F40:K40" si="10">F39</f>
        <v>1487</v>
      </c>
      <c r="G40" s="11">
        <f>G39</f>
        <v>1541</v>
      </c>
      <c r="H40" s="12">
        <f t="shared" si="10"/>
        <v>1262</v>
      </c>
      <c r="I40" s="13">
        <f t="shared" si="10"/>
        <v>1087</v>
      </c>
      <c r="J40" s="13">
        <f t="shared" si="10"/>
        <v>1309</v>
      </c>
      <c r="K40" s="13">
        <f t="shared" si="10"/>
        <v>1268</v>
      </c>
      <c r="L40" s="11">
        <f>L39</f>
        <v>1071</v>
      </c>
      <c r="M40" s="13">
        <f t="shared" ref="M40:S40" si="11">M39</f>
        <v>1028</v>
      </c>
      <c r="N40" s="13">
        <f t="shared" si="11"/>
        <v>968</v>
      </c>
      <c r="O40" s="13">
        <f t="shared" si="11"/>
        <v>1042</v>
      </c>
      <c r="P40" s="13">
        <f t="shared" si="11"/>
        <v>923</v>
      </c>
      <c r="Q40" s="13">
        <f t="shared" si="11"/>
        <v>852</v>
      </c>
      <c r="R40" s="23">
        <f t="shared" si="11"/>
        <v>864</v>
      </c>
      <c r="S40" s="115">
        <f t="shared" si="11"/>
        <v>842</v>
      </c>
      <c r="T40" s="33">
        <v>899</v>
      </c>
      <c r="U40" s="28">
        <v>895</v>
      </c>
      <c r="V40" s="118">
        <f t="shared" si="0"/>
        <v>-17171</v>
      </c>
      <c r="W40" s="122">
        <f t="shared" si="9"/>
        <v>-0.95045942654710502</v>
      </c>
      <c r="X40" s="118">
        <f t="shared" si="2"/>
        <v>-176</v>
      </c>
      <c r="Y40" s="122">
        <f t="shared" si="3"/>
        <v>-0.16433239962651727</v>
      </c>
      <c r="Z40" s="118">
        <f>U40-T40</f>
        <v>-4</v>
      </c>
      <c r="AA40" s="122">
        <f t="shared" si="5"/>
        <v>-4.4493882091212458E-3</v>
      </c>
    </row>
    <row r="41" spans="2:27">
      <c r="B41" s="95" t="s">
        <v>26</v>
      </c>
      <c r="C41" s="96"/>
      <c r="D41" s="71" t="s">
        <v>2</v>
      </c>
      <c r="E41" s="89">
        <f>E17+E25+E31+E36+E38+E40</f>
        <v>2941345</v>
      </c>
      <c r="F41" s="89">
        <f t="shared" ref="F41:K41" si="12">F17+F25+F31+F36+F38+F40</f>
        <v>2762759.5596654867</v>
      </c>
      <c r="G41" s="11">
        <f t="shared" si="12"/>
        <v>2718076</v>
      </c>
      <c r="H41" s="12">
        <f t="shared" si="12"/>
        <v>2573490</v>
      </c>
      <c r="I41" s="13">
        <f t="shared" si="12"/>
        <v>2453905</v>
      </c>
      <c r="J41" s="13">
        <f t="shared" si="12"/>
        <v>2702042</v>
      </c>
      <c r="K41" s="13">
        <f t="shared" si="12"/>
        <v>2924613</v>
      </c>
      <c r="L41" s="90">
        <f>L17+L25+L31+L36+L38+L40</f>
        <v>2863694</v>
      </c>
      <c r="M41" s="12">
        <f t="shared" ref="M41:S41" si="13">M17+M25+M31+M36+M38+M40</f>
        <v>2779728</v>
      </c>
      <c r="N41" s="12">
        <f t="shared" si="13"/>
        <v>2817163</v>
      </c>
      <c r="O41" s="12">
        <f t="shared" si="13"/>
        <v>2621871</v>
      </c>
      <c r="P41" s="12">
        <f t="shared" si="13"/>
        <v>2588227</v>
      </c>
      <c r="Q41" s="12">
        <f t="shared" si="13"/>
        <v>2546444</v>
      </c>
      <c r="R41" s="91">
        <f t="shared" si="13"/>
        <v>2418890</v>
      </c>
      <c r="S41" s="115">
        <f t="shared" si="13"/>
        <v>2291413</v>
      </c>
      <c r="T41" s="33">
        <f>T17+T25+T31+T36+T38+T40</f>
        <v>2269703</v>
      </c>
      <c r="U41" s="28">
        <f>U17+U25+U31+U36+U38+U40</f>
        <v>2165173</v>
      </c>
      <c r="V41" s="118">
        <f t="shared" si="0"/>
        <v>-776172</v>
      </c>
      <c r="W41" s="122">
        <f t="shared" si="9"/>
        <v>-0.26388335948350161</v>
      </c>
      <c r="X41" s="118">
        <f t="shared" si="2"/>
        <v>-698521</v>
      </c>
      <c r="Y41" s="122">
        <f t="shared" si="3"/>
        <v>-0.24392305881843521</v>
      </c>
      <c r="Z41" s="118">
        <f>U41-T41</f>
        <v>-104530</v>
      </c>
      <c r="AA41" s="122">
        <f>Z41/T41</f>
        <v>-4.6054483780477003E-2</v>
      </c>
    </row>
    <row r="42" spans="2:27">
      <c r="B42" s="95" t="s">
        <v>39</v>
      </c>
      <c r="C42" s="96"/>
      <c r="D42" s="71" t="s">
        <v>2</v>
      </c>
      <c r="E42" s="16" t="s">
        <v>38</v>
      </c>
      <c r="F42" s="16" t="s">
        <v>38</v>
      </c>
      <c r="G42" s="16" t="s">
        <v>38</v>
      </c>
      <c r="H42" s="16" t="s">
        <v>38</v>
      </c>
      <c r="I42" s="16" t="s">
        <v>38</v>
      </c>
      <c r="J42" s="16" t="s">
        <v>38</v>
      </c>
      <c r="K42" s="16" t="s">
        <v>38</v>
      </c>
      <c r="L42" s="16" t="s">
        <v>38</v>
      </c>
      <c r="M42" s="17">
        <v>93195</v>
      </c>
      <c r="N42" s="18">
        <v>93909</v>
      </c>
      <c r="O42" s="18">
        <v>93220</v>
      </c>
      <c r="P42" s="18">
        <v>92680</v>
      </c>
      <c r="Q42" s="18">
        <v>92890</v>
      </c>
      <c r="R42" s="24">
        <v>89830</v>
      </c>
      <c r="S42" s="116">
        <v>89499</v>
      </c>
      <c r="T42" s="34">
        <v>92251</v>
      </c>
      <c r="U42" s="29">
        <v>85667</v>
      </c>
      <c r="V42" s="119" t="s">
        <v>54</v>
      </c>
      <c r="W42" s="123" t="s">
        <v>54</v>
      </c>
      <c r="X42" s="120" t="s">
        <v>38</v>
      </c>
      <c r="Y42" s="125" t="s">
        <v>38</v>
      </c>
      <c r="Z42" s="118">
        <f>U42-T42</f>
        <v>-6584</v>
      </c>
      <c r="AA42" s="122">
        <f>Z42/T42</f>
        <v>-7.1370500048779956E-2</v>
      </c>
    </row>
    <row r="43" spans="2:27">
      <c r="B43" s="95" t="s">
        <v>40</v>
      </c>
      <c r="C43" s="96"/>
      <c r="D43" s="71" t="s">
        <v>2</v>
      </c>
      <c r="E43" s="89">
        <f>E41</f>
        <v>2941345</v>
      </c>
      <c r="F43" s="89">
        <f t="shared" ref="F43:K43" si="14">F41</f>
        <v>2762759.5596654867</v>
      </c>
      <c r="G43" s="89">
        <f t="shared" si="14"/>
        <v>2718076</v>
      </c>
      <c r="H43" s="89">
        <f t="shared" si="14"/>
        <v>2573490</v>
      </c>
      <c r="I43" s="89">
        <f t="shared" si="14"/>
        <v>2453905</v>
      </c>
      <c r="J43" s="89">
        <f t="shared" si="14"/>
        <v>2702042</v>
      </c>
      <c r="K43" s="89">
        <f t="shared" si="14"/>
        <v>2924613</v>
      </c>
      <c r="L43" s="89">
        <f>L41</f>
        <v>2863694</v>
      </c>
      <c r="M43" s="89">
        <f>M41-M42</f>
        <v>2686533</v>
      </c>
      <c r="N43" s="89">
        <f t="shared" ref="N43:Q43" si="15">N41-N42</f>
        <v>2723254</v>
      </c>
      <c r="O43" s="89">
        <f t="shared" si="15"/>
        <v>2528651</v>
      </c>
      <c r="P43" s="89">
        <f t="shared" si="15"/>
        <v>2495547</v>
      </c>
      <c r="Q43" s="89">
        <f t="shared" si="15"/>
        <v>2453554</v>
      </c>
      <c r="R43" s="92">
        <f>R41-R42</f>
        <v>2329060</v>
      </c>
      <c r="S43" s="92">
        <f>S41-S42</f>
        <v>2201914</v>
      </c>
      <c r="T43" s="93">
        <f>T41-T42</f>
        <v>2177452</v>
      </c>
      <c r="U43" s="94">
        <f>U41-U42</f>
        <v>2079506</v>
      </c>
      <c r="V43" s="118">
        <f>U43-E43</f>
        <v>-861839</v>
      </c>
      <c r="W43" s="122">
        <f>V43/E43</f>
        <v>-0.29300847061463381</v>
      </c>
      <c r="X43" s="121">
        <f>U43-L43</f>
        <v>-784188</v>
      </c>
      <c r="Y43" s="126">
        <f>X43/L43</f>
        <v>-0.27383791704001892</v>
      </c>
      <c r="Z43" s="118">
        <f>U43-T43</f>
        <v>-97946</v>
      </c>
      <c r="AA43" s="122">
        <f>Z43/T43</f>
        <v>-4.4981933011611734E-2</v>
      </c>
    </row>
    <row r="44" spans="2:27">
      <c r="B44" s="97" t="s">
        <v>44</v>
      </c>
      <c r="C44" s="98"/>
      <c r="D44" s="72" t="s">
        <v>27</v>
      </c>
      <c r="E44" s="73">
        <v>328707</v>
      </c>
      <c r="F44" s="73">
        <v>288434</v>
      </c>
      <c r="G44" s="74">
        <v>285701</v>
      </c>
      <c r="H44" s="75">
        <v>283301</v>
      </c>
      <c r="I44" s="76">
        <v>280845</v>
      </c>
      <c r="J44" s="76">
        <v>277831</v>
      </c>
      <c r="K44" s="77">
        <v>275263</v>
      </c>
      <c r="L44" s="74">
        <v>272530</v>
      </c>
      <c r="M44" s="76">
        <v>269628</v>
      </c>
      <c r="N44" s="76">
        <v>266773</v>
      </c>
      <c r="O44" s="76">
        <v>263706</v>
      </c>
      <c r="P44" s="76">
        <v>260174</v>
      </c>
      <c r="Q44" s="76">
        <v>256772</v>
      </c>
      <c r="R44" s="77">
        <v>253340</v>
      </c>
      <c r="S44" s="117">
        <v>250022</v>
      </c>
      <c r="T44" s="78">
        <v>246256</v>
      </c>
      <c r="U44" s="79">
        <v>242467</v>
      </c>
      <c r="V44" s="118">
        <f>U44-E44</f>
        <v>-86240</v>
      </c>
      <c r="W44" s="122">
        <f>V44/E44</f>
        <v>-0.26236131265838575</v>
      </c>
      <c r="X44" s="118">
        <f>U44-L44</f>
        <v>-30063</v>
      </c>
      <c r="Y44" s="122">
        <f>X44/L44</f>
        <v>-0.11031079147249843</v>
      </c>
      <c r="Z44" s="118">
        <f>U44-T44</f>
        <v>-3789</v>
      </c>
      <c r="AA44" s="122">
        <f>Z44/T44</f>
        <v>-1.5386427132739912E-2</v>
      </c>
    </row>
    <row r="45" spans="2:27">
      <c r="B45" s="99" t="s">
        <v>45</v>
      </c>
      <c r="C45" s="100"/>
      <c r="D45" s="80" t="s">
        <v>28</v>
      </c>
      <c r="E45" s="81">
        <f>ROUND(E43/E44,2)</f>
        <v>8.9499999999999993</v>
      </c>
      <c r="F45" s="81">
        <f t="shared" ref="F45:U45" si="16">ROUND(F43/F44,2)</f>
        <v>9.58</v>
      </c>
      <c r="G45" s="81">
        <f t="shared" si="16"/>
        <v>9.51</v>
      </c>
      <c r="H45" s="81">
        <f t="shared" si="16"/>
        <v>9.08</v>
      </c>
      <c r="I45" s="81">
        <f t="shared" si="16"/>
        <v>8.74</v>
      </c>
      <c r="J45" s="81">
        <f t="shared" si="16"/>
        <v>9.73</v>
      </c>
      <c r="K45" s="82">
        <f t="shared" si="16"/>
        <v>10.62</v>
      </c>
      <c r="L45" s="81">
        <f t="shared" si="16"/>
        <v>10.51</v>
      </c>
      <c r="M45" s="81">
        <f t="shared" si="16"/>
        <v>9.9600000000000009</v>
      </c>
      <c r="N45" s="81">
        <f t="shared" si="16"/>
        <v>10.210000000000001</v>
      </c>
      <c r="O45" s="81">
        <f t="shared" si="16"/>
        <v>9.59</v>
      </c>
      <c r="P45" s="81">
        <f t="shared" si="16"/>
        <v>9.59</v>
      </c>
      <c r="Q45" s="81">
        <f t="shared" si="16"/>
        <v>9.56</v>
      </c>
      <c r="R45" s="82">
        <f>ROUND(R43/R44,2)</f>
        <v>9.19</v>
      </c>
      <c r="S45" s="82">
        <f>ROUND(S43/S44,2)</f>
        <v>8.81</v>
      </c>
      <c r="T45" s="83">
        <f t="shared" ref="T45" si="17">ROUND(T43/T44,2)</f>
        <v>8.84</v>
      </c>
      <c r="U45" s="84">
        <f t="shared" si="16"/>
        <v>8.58</v>
      </c>
      <c r="V45" s="127">
        <f>U45-E45</f>
        <v>-0.36999999999999922</v>
      </c>
      <c r="W45" s="122">
        <f>V45/E45</f>
        <v>-4.1340782122904943E-2</v>
      </c>
      <c r="X45" s="127">
        <f>U45-L45</f>
        <v>-1.9299999999999997</v>
      </c>
      <c r="Y45" s="122">
        <f>X45/L45</f>
        <v>-0.18363463368220739</v>
      </c>
      <c r="Z45" s="127">
        <f>U45-T45</f>
        <v>-0.25999999999999979</v>
      </c>
      <c r="AA45" s="122">
        <f>Z45/T45</f>
        <v>-2.9411764705882328E-2</v>
      </c>
    </row>
    <row r="46" spans="2:27">
      <c r="B46" s="97" t="s">
        <v>46</v>
      </c>
      <c r="C46" s="98"/>
      <c r="D46" s="72" t="s">
        <v>47</v>
      </c>
      <c r="E46" s="73">
        <v>126770</v>
      </c>
      <c r="F46" s="73">
        <v>141113</v>
      </c>
      <c r="G46" s="74">
        <v>141920</v>
      </c>
      <c r="H46" s="75">
        <v>142467</v>
      </c>
      <c r="I46" s="76">
        <v>142918</v>
      </c>
      <c r="J46" s="76">
        <v>143079</v>
      </c>
      <c r="K46" s="77">
        <v>143169</v>
      </c>
      <c r="L46" s="74">
        <v>143360</v>
      </c>
      <c r="M46" s="76">
        <v>143206</v>
      </c>
      <c r="N46" s="76">
        <v>143210</v>
      </c>
      <c r="O46" s="76">
        <v>142974</v>
      </c>
      <c r="P46" s="76">
        <v>142389</v>
      </c>
      <c r="Q46" s="76">
        <v>141807</v>
      </c>
      <c r="R46" s="77">
        <v>141221</v>
      </c>
      <c r="S46" s="117">
        <v>140972</v>
      </c>
      <c r="T46" s="78">
        <v>140115</v>
      </c>
      <c r="U46" s="79">
        <v>139419</v>
      </c>
      <c r="V46" s="118">
        <f>U46-E46</f>
        <v>12649</v>
      </c>
      <c r="W46" s="122">
        <f>V46/E46</f>
        <v>9.9779127553837665E-2</v>
      </c>
      <c r="X46" s="118">
        <f>U46-L46</f>
        <v>-3941</v>
      </c>
      <c r="Y46" s="122">
        <f>X46/L46</f>
        <v>-2.7490234374999999E-2</v>
      </c>
      <c r="Z46" s="118">
        <f>U46-T46</f>
        <v>-696</v>
      </c>
      <c r="AA46" s="122">
        <f>Z46/T46</f>
        <v>-4.9673482496520715E-3</v>
      </c>
    </row>
    <row r="47" spans="2:27" ht="18" thickBot="1">
      <c r="B47" s="99" t="s">
        <v>53</v>
      </c>
      <c r="C47" s="100"/>
      <c r="D47" s="80" t="s">
        <v>48</v>
      </c>
      <c r="E47" s="81">
        <f t="shared" ref="E47:R47" si="18">ROUND(E11/E46,2)</f>
        <v>4.54</v>
      </c>
      <c r="F47" s="81">
        <f t="shared" si="18"/>
        <v>4.84</v>
      </c>
      <c r="G47" s="81">
        <f t="shared" si="18"/>
        <v>4.8</v>
      </c>
      <c r="H47" s="81">
        <f t="shared" si="18"/>
        <v>4.1900000000000004</v>
      </c>
      <c r="I47" s="81">
        <f t="shared" si="18"/>
        <v>4.03</v>
      </c>
      <c r="J47" s="81">
        <f t="shared" si="18"/>
        <v>4.72</v>
      </c>
      <c r="K47" s="82">
        <f t="shared" si="18"/>
        <v>5.29</v>
      </c>
      <c r="L47" s="81">
        <f t="shared" si="18"/>
        <v>4.91</v>
      </c>
      <c r="M47" s="81">
        <f t="shared" si="18"/>
        <v>5.16</v>
      </c>
      <c r="N47" s="81">
        <f t="shared" si="18"/>
        <v>4.79</v>
      </c>
      <c r="O47" s="81">
        <f t="shared" si="18"/>
        <v>5</v>
      </c>
      <c r="P47" s="81">
        <f t="shared" si="18"/>
        <v>4.95</v>
      </c>
      <c r="Q47" s="81">
        <f t="shared" si="18"/>
        <v>4.45</v>
      </c>
      <c r="R47" s="82">
        <f t="shared" si="18"/>
        <v>4.6500000000000004</v>
      </c>
      <c r="S47" s="82">
        <f>ROUND(S11/S46,2)</f>
        <v>4.3099999999999996</v>
      </c>
      <c r="T47" s="83">
        <f>ROUND(T11/T46,2)</f>
        <v>4.1500000000000004</v>
      </c>
      <c r="U47" s="85">
        <f>ROUND(U11/U46,2)</f>
        <v>4.16</v>
      </c>
      <c r="V47" s="128">
        <f>U47-E47</f>
        <v>-0.37999999999999989</v>
      </c>
      <c r="W47" s="124">
        <f>V47/E47</f>
        <v>-8.3700440528634332E-2</v>
      </c>
      <c r="X47" s="128">
        <f>U47-L47</f>
        <v>-0.75</v>
      </c>
      <c r="Y47" s="124">
        <f>X47/L47</f>
        <v>-0.15274949083503053</v>
      </c>
      <c r="Z47" s="128">
        <f>U47-T47</f>
        <v>9.9999999999997868E-3</v>
      </c>
      <c r="AA47" s="124">
        <f>Z47/T47</f>
        <v>2.4096385542168161E-3</v>
      </c>
    </row>
    <row r="48" spans="2:27">
      <c r="B48" s="86" t="s">
        <v>37</v>
      </c>
    </row>
    <row r="49" spans="2:2">
      <c r="B49" s="86" t="s">
        <v>58</v>
      </c>
    </row>
    <row r="50" spans="2:2">
      <c r="B50" s="86" t="s">
        <v>57</v>
      </c>
    </row>
  </sheetData>
  <mergeCells count="17">
    <mergeCell ref="B42:C42"/>
    <mergeCell ref="B3:D3"/>
    <mergeCell ref="V3:W3"/>
    <mergeCell ref="X3:Y3"/>
    <mergeCell ref="Z3:AA3"/>
    <mergeCell ref="B4:B17"/>
    <mergeCell ref="B18:B25"/>
    <mergeCell ref="B26:B31"/>
    <mergeCell ref="B32:B36"/>
    <mergeCell ref="B37:B38"/>
    <mergeCell ref="B39:B40"/>
    <mergeCell ref="B41:C41"/>
    <mergeCell ref="B43:C43"/>
    <mergeCell ref="B44:C44"/>
    <mergeCell ref="B45:C45"/>
    <mergeCell ref="B46:C46"/>
    <mergeCell ref="B47:C47"/>
  </mergeCells>
  <phoneticPr fontId="2"/>
  <pageMargins left="0.39370078740157483" right="0.35433070866141736" top="0.35433070866141736" bottom="0" header="0.31496062992125984" footer="0.31496062992125984"/>
  <pageSetup paperSize="8" scale="63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集計</vt:lpstr>
      <vt:lpstr>集計!Print_Area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2026-01-20T02:28:43Z</dcterms:modified>
</cp:coreProperties>
</file>